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<sst xmlns="http://schemas.openxmlformats.org/spreadsheetml/2006/main" count="228" uniqueCount="125">
  <si>
    <t>№ п/п</t>
  </si>
  <si>
    <t>занимаемая должность</t>
  </si>
  <si>
    <t>образование, наименование учебного заведения</t>
  </si>
  <si>
    <t>число лет педагогической работы</t>
  </si>
  <si>
    <t>число предметов с 1-12 классы преподает</t>
  </si>
  <si>
    <t>классы</t>
  </si>
  <si>
    <t>минимальный оклад по ПКГ</t>
  </si>
  <si>
    <t>1-4 классы</t>
  </si>
  <si>
    <t>5-9 классы</t>
  </si>
  <si>
    <t>10-12 классы</t>
  </si>
  <si>
    <t>за профессиональное образование</t>
  </si>
  <si>
    <t>ка квалификационную категорию</t>
  </si>
  <si>
    <t>минимальный оклад по должности</t>
  </si>
  <si>
    <t>число уроков в неделю</t>
  </si>
  <si>
    <t>минимальный оклад по должности с учетом нагрузки</t>
  </si>
  <si>
    <t>проверка тетрадей</t>
  </si>
  <si>
    <t>учебный фонд (  %), руб.</t>
  </si>
  <si>
    <t>выслуга лет (  %), руб.</t>
  </si>
  <si>
    <t>внеклассная работа (  %), руб.</t>
  </si>
  <si>
    <t xml:space="preserve">Итого в месяц </t>
  </si>
  <si>
    <t>наименование документа об образованиии, его номер и дата выдачи</t>
  </si>
  <si>
    <t>Фамилия                        Имя                      Отчество</t>
  </si>
  <si>
    <t>спе. учережд-х (  %), руб.</t>
  </si>
  <si>
    <t>сельская местность     (%), руб.</t>
  </si>
  <si>
    <t>вредность          (%), руб.</t>
  </si>
  <si>
    <t>др. выплаты     (%), руб.</t>
  </si>
  <si>
    <t>классное руководство     (%), руб.</t>
  </si>
  <si>
    <t>зав. кабинетом      (%), руб.</t>
  </si>
  <si>
    <t>мастерские        (%), руб.</t>
  </si>
  <si>
    <t>д/производство    (%), руб.</t>
  </si>
  <si>
    <t>участок  (%), руб.</t>
  </si>
  <si>
    <t>УТВЕРЖДАЮ:</t>
  </si>
  <si>
    <t>(подпись)</t>
  </si>
  <si>
    <t>М.П.</t>
  </si>
  <si>
    <t>Тарификационный список на учителей и других работников школ</t>
  </si>
  <si>
    <t>(наименование школы)</t>
  </si>
  <si>
    <t>(адрес)</t>
  </si>
  <si>
    <t>минимальный оклад с учетом нагрузки</t>
  </si>
  <si>
    <t>не имеющих быт. коммунникаций (%), руб.</t>
  </si>
  <si>
    <t>обслуживание вычисл-ной техники (%), руб.</t>
  </si>
  <si>
    <t>"___" _______________20__г.</t>
  </si>
  <si>
    <t>компенсационные выплаты                                  (приложение № 2)</t>
  </si>
  <si>
    <t>Бухгалтер:</t>
  </si>
  <si>
    <t>высшее</t>
  </si>
  <si>
    <t>учитель</t>
  </si>
  <si>
    <t>высшая категория</t>
  </si>
  <si>
    <t>дополнительно возложенные обязанности (приложение №3)</t>
  </si>
  <si>
    <t>5-9</t>
  </si>
  <si>
    <t xml:space="preserve">всего зарплата в месяц </t>
  </si>
  <si>
    <t>1 категория</t>
  </si>
  <si>
    <t>ИТОГО</t>
  </si>
  <si>
    <t>на 01 сентября 2013 года</t>
  </si>
  <si>
    <t>5-11</t>
  </si>
  <si>
    <t>10-11</t>
  </si>
  <si>
    <t>ОБЖ</t>
  </si>
  <si>
    <t>1-11</t>
  </si>
  <si>
    <t>Харясова Афия Садековна</t>
  </si>
  <si>
    <t>нет категории</t>
  </si>
  <si>
    <t>Хусяинова Зухря Салеховна</t>
  </si>
  <si>
    <t>Мусина Зухря Фтиховна</t>
  </si>
  <si>
    <t>сред специальное</t>
  </si>
  <si>
    <t>Кутерова Галия Юнисовна</t>
  </si>
  <si>
    <t>Хасянова Райся Ризаевна</t>
  </si>
  <si>
    <t>7,8</t>
  </si>
  <si>
    <t>МХК</t>
  </si>
  <si>
    <t>Жамалетдинова Галия Алиевна</t>
  </si>
  <si>
    <t>11</t>
  </si>
  <si>
    <t>Бунегин Сергей Викторович</t>
  </si>
  <si>
    <t>Идеркаева Хамдия Измаиловна</t>
  </si>
  <si>
    <t>Шагимердянов Марат Абдулкаюмович</t>
  </si>
  <si>
    <t>препод ОБЖ</t>
  </si>
  <si>
    <t>Сиафетдинов Камиль Мусинович</t>
  </si>
  <si>
    <t>10</t>
  </si>
  <si>
    <t>Юнисов Рамиль Хусяинович</t>
  </si>
  <si>
    <t>Ульяновская Анна Александровна</t>
  </si>
  <si>
    <t>Салимжанова Алсу Салеховна</t>
  </si>
  <si>
    <t>1,3</t>
  </si>
  <si>
    <t>Измайлова Равиля  Фатиховна</t>
  </si>
  <si>
    <t>ср.спец</t>
  </si>
  <si>
    <t>2,4</t>
  </si>
  <si>
    <t>Фатехова Гульнур Фатиховна</t>
  </si>
  <si>
    <t>математика</t>
  </si>
  <si>
    <t>Усманов Зяки Салахович</t>
  </si>
  <si>
    <t>5</t>
  </si>
  <si>
    <t>6</t>
  </si>
  <si>
    <t>7</t>
  </si>
  <si>
    <t>5-7</t>
  </si>
  <si>
    <t>Салимжанова Надия Мустафиновна</t>
  </si>
  <si>
    <t>2 категория</t>
  </si>
  <si>
    <t>1-3</t>
  </si>
  <si>
    <t>Талипова Эльмира Зиннюровна</t>
  </si>
  <si>
    <t>соц.педагог</t>
  </si>
  <si>
    <t>Калимуллина Рузалия Анвяровна</t>
  </si>
  <si>
    <t>8-9</t>
  </si>
  <si>
    <t>заместитель директора</t>
  </si>
  <si>
    <t>русский язык, литература</t>
  </si>
  <si>
    <t>другие выплаты     (%), руб.</t>
  </si>
  <si>
    <t>факультатив</t>
  </si>
  <si>
    <t xml:space="preserve">татарский яз. </t>
  </si>
  <si>
    <t>литература</t>
  </si>
  <si>
    <t>татарский яз и литература</t>
  </si>
  <si>
    <t>география</t>
  </si>
  <si>
    <t>информатика</t>
  </si>
  <si>
    <t>физика</t>
  </si>
  <si>
    <t>химия</t>
  </si>
  <si>
    <t>биология</t>
  </si>
  <si>
    <t>история</t>
  </si>
  <si>
    <t>обществознание</t>
  </si>
  <si>
    <t>физкультура</t>
  </si>
  <si>
    <t>технология</t>
  </si>
  <si>
    <t>англ.яз.</t>
  </si>
  <si>
    <t>начальные классы</t>
  </si>
  <si>
    <t>природоведение</t>
  </si>
  <si>
    <t>краеведение</t>
  </si>
  <si>
    <t>ИЗО</t>
  </si>
  <si>
    <t>музыка</t>
  </si>
  <si>
    <t>кружок 3 ч</t>
  </si>
  <si>
    <t>рус.яз,литература</t>
  </si>
  <si>
    <t>муниципального бюджетного образовательного учреждения Татаромаклаковской средней общеобразовательной школы</t>
  </si>
  <si>
    <t>606288, Нижегородская область, Спасский район, с. Татарское Маклаково, ул. Набережная, д.108</t>
  </si>
  <si>
    <t>Директор ___________________ З.С. Юнисова</t>
  </si>
  <si>
    <t>РМО</t>
  </si>
  <si>
    <t>кружки 6 ч</t>
  </si>
  <si>
    <t>О.Л. Миронова</t>
  </si>
  <si>
    <t>Магжанов Азат Садикович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</si>
</sst>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 tint="0.59999001026153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textRotation="90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 textRotation="9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9" fillId="6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textRotation="45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50" fillId="8" borderId="12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6" borderId="12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49" fontId="0" fillId="6" borderId="10" xfId="0" applyNumberFormat="1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0" fillId="8" borderId="10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 wrapText="1"/>
    </xf>
    <xf numFmtId="49" fontId="10" fillId="8" borderId="10" xfId="0" applyNumberFormat="1" applyFont="1" applyFill="1" applyBorder="1" applyAlignment="1">
      <alignment horizontal="center" textRotation="45" wrapText="1"/>
    </xf>
    <xf numFmtId="0" fontId="9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textRotation="45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64" fontId="0" fillId="6" borderId="10" xfId="0" applyNumberFormat="1" applyFont="1" applyFill="1" applyBorder="1" applyAlignment="1">
      <alignment horizontal="center" wrapText="1"/>
    </xf>
    <xf numFmtId="49" fontId="0" fillId="6" borderId="12" xfId="0" applyNumberFormat="1" applyFont="1" applyFill="1" applyBorder="1" applyAlignment="1">
      <alignment horizontal="center" wrapText="1"/>
    </xf>
    <xf numFmtId="49" fontId="0" fillId="6" borderId="14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49" fontId="0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6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4"/>
  <sheetViews>
    <sheetView tabSelected="1" view="pageBreakPreview" zoomScale="80" zoomScaleNormal="80" zoomScaleSheetLayoutView="80" zoomScalePageLayoutView="0" workbookViewId="0" topLeftCell="A4">
      <pane xSplit="2" ySplit="8" topLeftCell="AB13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P140" sqref="P140:AN141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12.00390625" style="4" customWidth="1"/>
    <col min="4" max="4" width="10.00390625" style="0" customWidth="1"/>
    <col min="5" max="5" width="7.75390625" style="0" customWidth="1"/>
    <col min="6" max="6" width="4.625" style="0" customWidth="1"/>
    <col min="7" max="7" width="12.125" style="11" customWidth="1"/>
    <col min="8" max="8" width="5.875" style="13" customWidth="1"/>
    <col min="9" max="9" width="12.625" style="10" customWidth="1"/>
    <col min="10" max="10" width="12.00390625" style="6" customWidth="1"/>
    <col min="11" max="11" width="11.375" style="6" customWidth="1"/>
    <col min="12" max="12" width="11.875" style="6" customWidth="1"/>
    <col min="13" max="13" width="4.75390625" style="10" customWidth="1"/>
    <col min="14" max="14" width="4.25390625" style="10" customWidth="1"/>
    <col min="15" max="15" width="13.375" style="16" customWidth="1"/>
    <col min="16" max="16" width="6.25390625" style="11" customWidth="1"/>
    <col min="17" max="17" width="5.125" style="11" customWidth="1"/>
    <col min="18" max="18" width="5.25390625" style="11" customWidth="1"/>
    <col min="19" max="19" width="10.75390625" style="11" customWidth="1"/>
    <col min="20" max="20" width="13.75390625" style="11" customWidth="1"/>
    <col min="21" max="21" width="12.125" style="11" customWidth="1"/>
    <col min="22" max="22" width="11.75390625" style="11" customWidth="1"/>
    <col min="23" max="23" width="4.625" style="11" customWidth="1"/>
    <col min="24" max="24" width="8.625" style="18" customWidth="1"/>
    <col min="25" max="25" width="4.25390625" style="11" customWidth="1"/>
    <col min="26" max="26" width="5.00390625" style="11" customWidth="1"/>
    <col min="27" max="28" width="10.75390625" style="11" customWidth="1"/>
    <col min="29" max="29" width="9.625" style="11" customWidth="1"/>
    <col min="30" max="31" width="10.875" style="11" customWidth="1"/>
    <col min="32" max="32" width="3.875" style="11" customWidth="1"/>
    <col min="33" max="34" width="4.25390625" style="11" customWidth="1"/>
    <col min="35" max="35" width="11.25390625" style="11" customWidth="1"/>
    <col min="36" max="36" width="11.375" style="11" customWidth="1"/>
    <col min="37" max="37" width="5.875" style="11" customWidth="1"/>
    <col min="38" max="38" width="11.25390625" style="11" customWidth="1"/>
    <col min="39" max="39" width="12.625" style="11" customWidth="1"/>
    <col min="40" max="40" width="12.75390625" style="11" customWidth="1"/>
    <col min="41" max="41" width="13.00390625" style="0" customWidth="1"/>
  </cols>
  <sheetData>
    <row r="1" spans="1:40" ht="18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5" t="s">
        <v>31</v>
      </c>
      <c r="AK1" s="105"/>
      <c r="AL1" s="105"/>
      <c r="AM1" s="105"/>
      <c r="AN1" s="105"/>
    </row>
    <row r="2" spans="1:40" ht="15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05" t="s">
        <v>40</v>
      </c>
      <c r="AK2" s="105"/>
      <c r="AL2" s="105"/>
      <c r="AM2" s="105"/>
      <c r="AN2" s="105"/>
    </row>
    <row r="3" spans="1:40" s="23" customFormat="1" ht="15" customHeight="1">
      <c r="A3" s="111" t="s">
        <v>118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 t="s">
        <v>120</v>
      </c>
      <c r="AK3" s="106"/>
      <c r="AL3" s="106"/>
      <c r="AM3" s="106"/>
      <c r="AN3" s="106"/>
    </row>
    <row r="4" spans="1:40" s="23" customFormat="1" ht="9.75" customHeight="1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22"/>
      <c r="AK4" s="22"/>
      <c r="AL4" s="45" t="s">
        <v>32</v>
      </c>
      <c r="AM4" s="45"/>
      <c r="AN4" s="45"/>
    </row>
    <row r="5" spans="1:40" s="23" customFormat="1" ht="16.5" customHeight="1">
      <c r="A5" s="103" t="s">
        <v>119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25" t="s">
        <v>33</v>
      </c>
      <c r="AK5" s="22"/>
      <c r="AL5" s="24"/>
      <c r="AM5" s="24"/>
      <c r="AN5" s="24"/>
    </row>
    <row r="6" spans="1:40" s="23" customFormat="1" ht="8.25" customHeight="1">
      <c r="A6" s="112" t="s">
        <v>36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25"/>
      <c r="AK6" s="22"/>
      <c r="AL6" s="24"/>
      <c r="AM6" s="24"/>
      <c r="AN6" s="24"/>
    </row>
    <row r="7" spans="7:40" s="23" customFormat="1" ht="3.75" customHeight="1">
      <c r="G7" s="25"/>
      <c r="H7" s="26"/>
      <c r="I7" s="25"/>
      <c r="M7" s="25"/>
      <c r="N7" s="25"/>
      <c r="O7" s="27"/>
      <c r="P7" s="25"/>
      <c r="Q7" s="25"/>
      <c r="R7" s="25"/>
      <c r="S7" s="25"/>
      <c r="T7" s="25"/>
      <c r="U7" s="25"/>
      <c r="V7" s="25"/>
      <c r="W7" s="25"/>
      <c r="X7" s="28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1" s="29" customFormat="1" ht="21.75" customHeight="1">
      <c r="A8" s="95" t="s">
        <v>0</v>
      </c>
      <c r="B8" s="96" t="s">
        <v>21</v>
      </c>
      <c r="C8" s="87" t="s">
        <v>1</v>
      </c>
      <c r="D8" s="87" t="s">
        <v>2</v>
      </c>
      <c r="E8" s="87" t="s">
        <v>20</v>
      </c>
      <c r="F8" s="87" t="s">
        <v>3</v>
      </c>
      <c r="G8" s="91" t="s">
        <v>4</v>
      </c>
      <c r="H8" s="94" t="s">
        <v>5</v>
      </c>
      <c r="I8" s="91" t="s">
        <v>6</v>
      </c>
      <c r="J8" s="90" t="s">
        <v>37</v>
      </c>
      <c r="K8" s="90"/>
      <c r="L8" s="90"/>
      <c r="M8" s="87" t="s">
        <v>10</v>
      </c>
      <c r="N8" s="87" t="s">
        <v>11</v>
      </c>
      <c r="O8" s="88" t="s">
        <v>12</v>
      </c>
      <c r="P8" s="87" t="s">
        <v>13</v>
      </c>
      <c r="Q8" s="87"/>
      <c r="R8" s="87"/>
      <c r="S8" s="90" t="s">
        <v>14</v>
      </c>
      <c r="T8" s="90"/>
      <c r="U8" s="90"/>
      <c r="V8" s="89" t="s">
        <v>41</v>
      </c>
      <c r="W8" s="89"/>
      <c r="X8" s="89"/>
      <c r="Y8" s="89"/>
      <c r="Z8" s="89"/>
      <c r="AA8" s="89" t="s">
        <v>46</v>
      </c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68" t="s">
        <v>17</v>
      </c>
      <c r="AN8" s="68" t="s">
        <v>19</v>
      </c>
      <c r="AO8" s="68" t="s">
        <v>48</v>
      </c>
    </row>
    <row r="9" spans="1:41" s="29" customFormat="1" ht="17.25" customHeight="1">
      <c r="A9" s="95"/>
      <c r="B9" s="97"/>
      <c r="C9" s="87"/>
      <c r="D9" s="87"/>
      <c r="E9" s="87"/>
      <c r="F9" s="87"/>
      <c r="G9" s="92"/>
      <c r="H9" s="94"/>
      <c r="I9" s="92"/>
      <c r="J9" s="90"/>
      <c r="K9" s="90"/>
      <c r="L9" s="90"/>
      <c r="M9" s="87"/>
      <c r="N9" s="87"/>
      <c r="O9" s="88"/>
      <c r="P9" s="87"/>
      <c r="Q9" s="87"/>
      <c r="R9" s="87"/>
      <c r="S9" s="90"/>
      <c r="T9" s="90"/>
      <c r="U9" s="90"/>
      <c r="V9" s="89"/>
      <c r="W9" s="89"/>
      <c r="X9" s="89"/>
      <c r="Y9" s="89"/>
      <c r="Z9" s="89"/>
      <c r="AA9" s="90" t="s">
        <v>15</v>
      </c>
      <c r="AB9" s="90"/>
      <c r="AC9" s="90"/>
      <c r="AD9" s="68" t="s">
        <v>26</v>
      </c>
      <c r="AE9" s="68" t="s">
        <v>27</v>
      </c>
      <c r="AF9" s="68" t="s">
        <v>28</v>
      </c>
      <c r="AG9" s="68" t="s">
        <v>29</v>
      </c>
      <c r="AH9" s="68" t="s">
        <v>30</v>
      </c>
      <c r="AI9" s="90" t="s">
        <v>39</v>
      </c>
      <c r="AJ9" s="68" t="s">
        <v>18</v>
      </c>
      <c r="AK9" s="68" t="s">
        <v>16</v>
      </c>
      <c r="AL9" s="80" t="s">
        <v>96</v>
      </c>
      <c r="AM9" s="68"/>
      <c r="AN9" s="68"/>
      <c r="AO9" s="68"/>
    </row>
    <row r="10" spans="1:41" s="15" customFormat="1" ht="144" customHeight="1">
      <c r="A10" s="95"/>
      <c r="B10" s="98"/>
      <c r="C10" s="87"/>
      <c r="D10" s="87"/>
      <c r="E10" s="87"/>
      <c r="F10" s="87"/>
      <c r="G10" s="93"/>
      <c r="H10" s="94"/>
      <c r="I10" s="93"/>
      <c r="J10" s="8" t="s">
        <v>7</v>
      </c>
      <c r="K10" s="8" t="s">
        <v>8</v>
      </c>
      <c r="L10" s="8" t="s">
        <v>9</v>
      </c>
      <c r="M10" s="87"/>
      <c r="N10" s="87"/>
      <c r="O10" s="88"/>
      <c r="P10" s="8" t="s">
        <v>7</v>
      </c>
      <c r="Q10" s="8" t="s">
        <v>8</v>
      </c>
      <c r="R10" s="8" t="s">
        <v>9</v>
      </c>
      <c r="S10" s="8" t="s">
        <v>7</v>
      </c>
      <c r="T10" s="8" t="s">
        <v>8</v>
      </c>
      <c r="U10" s="8" t="s">
        <v>9</v>
      </c>
      <c r="V10" s="9" t="s">
        <v>23</v>
      </c>
      <c r="W10" s="9" t="s">
        <v>22</v>
      </c>
      <c r="X10" s="19" t="s">
        <v>24</v>
      </c>
      <c r="Y10" s="9" t="s">
        <v>25</v>
      </c>
      <c r="Z10" s="1" t="s">
        <v>38</v>
      </c>
      <c r="AA10" s="8" t="s">
        <v>7</v>
      </c>
      <c r="AB10" s="8" t="s">
        <v>8</v>
      </c>
      <c r="AC10" s="8" t="s">
        <v>9</v>
      </c>
      <c r="AD10" s="68"/>
      <c r="AE10" s="68"/>
      <c r="AF10" s="68"/>
      <c r="AG10" s="68"/>
      <c r="AH10" s="68"/>
      <c r="AI10" s="90"/>
      <c r="AJ10" s="68"/>
      <c r="AK10" s="68"/>
      <c r="AL10" s="68"/>
      <c r="AM10" s="68"/>
      <c r="AN10" s="68"/>
      <c r="AO10" s="68"/>
    </row>
    <row r="11" spans="1:40" s="21" customFormat="1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1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2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3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  <c r="AF11" s="30">
        <v>32</v>
      </c>
      <c r="AG11" s="30">
        <v>33</v>
      </c>
      <c r="AH11" s="30">
        <v>34</v>
      </c>
      <c r="AI11" s="30">
        <v>35</v>
      </c>
      <c r="AJ11" s="30">
        <v>36</v>
      </c>
      <c r="AK11" s="30">
        <v>37</v>
      </c>
      <c r="AL11" s="30">
        <v>38</v>
      </c>
      <c r="AM11" s="30">
        <v>39</v>
      </c>
      <c r="AN11" s="30">
        <v>40</v>
      </c>
    </row>
    <row r="12" spans="1:41" s="34" customFormat="1" ht="26.25" customHeight="1">
      <c r="A12" s="62">
        <v>1</v>
      </c>
      <c r="B12" s="60" t="s">
        <v>56</v>
      </c>
      <c r="C12" s="65" t="s">
        <v>94</v>
      </c>
      <c r="D12" s="60" t="s">
        <v>43</v>
      </c>
      <c r="E12" s="60"/>
      <c r="F12" s="60">
        <v>30</v>
      </c>
      <c r="G12" s="63" t="s">
        <v>81</v>
      </c>
      <c r="H12" s="66" t="s">
        <v>47</v>
      </c>
      <c r="I12" s="84">
        <v>8450.96</v>
      </c>
      <c r="J12" s="60">
        <f>ROUND(4400/18*P12,2)</f>
        <v>0</v>
      </c>
      <c r="K12" s="60">
        <f>ROUND(4400/18*Q12,2)</f>
        <v>1222.22</v>
      </c>
      <c r="L12" s="60">
        <f>ROUND(4400/18*R12,2)</f>
        <v>0</v>
      </c>
      <c r="M12" s="60">
        <v>1.1</v>
      </c>
      <c r="N12" s="60">
        <v>1</v>
      </c>
      <c r="O12" s="61">
        <f>ROUND(I12*M12*N12,2)</f>
        <v>9296.06</v>
      </c>
      <c r="P12" s="60"/>
      <c r="Q12" s="60">
        <v>5</v>
      </c>
      <c r="R12" s="60"/>
      <c r="S12" s="60">
        <f>ROUND(O12/18*P12,2)</f>
        <v>0</v>
      </c>
      <c r="T12" s="60">
        <f>ROUND(O12/18*Q12,2)+100</f>
        <v>2682.24</v>
      </c>
      <c r="U12" s="60">
        <f>ROUND(O12/18*R12,2)</f>
        <v>0</v>
      </c>
      <c r="V12" s="60">
        <f>ROUND((S12+T12+U12)*0.25,2)</f>
        <v>670.56</v>
      </c>
      <c r="W12" s="60"/>
      <c r="X12" s="60"/>
      <c r="Y12" s="60"/>
      <c r="Z12" s="60"/>
      <c r="AA12" s="60"/>
      <c r="AB12" s="46">
        <f>ROUND(I12/18*Q12*0.1,2)</f>
        <v>234.75</v>
      </c>
      <c r="AC12" s="60"/>
      <c r="AD12" s="60"/>
      <c r="AE12" s="60">
        <f>ROUND(I12*0.05,2)</f>
        <v>422.55</v>
      </c>
      <c r="AF12" s="60"/>
      <c r="AG12" s="60"/>
      <c r="AH12" s="60"/>
      <c r="AI12" s="60"/>
      <c r="AJ12" s="60"/>
      <c r="AK12" s="60"/>
      <c r="AL12" s="60"/>
      <c r="AM12" s="60"/>
      <c r="AN12" s="63">
        <f>SUM(S12:AM13)</f>
        <v>4010.1</v>
      </c>
      <c r="AO12" s="67">
        <f>AN12+AN14+AN16</f>
        <v>7355.2699999999995</v>
      </c>
    </row>
    <row r="13" spans="1:41" s="34" customFormat="1" ht="28.5" customHeight="1">
      <c r="A13" s="62"/>
      <c r="B13" s="60"/>
      <c r="C13" s="60"/>
      <c r="D13" s="60"/>
      <c r="E13" s="60"/>
      <c r="F13" s="60"/>
      <c r="G13" s="64"/>
      <c r="H13" s="66"/>
      <c r="I13" s="60"/>
      <c r="J13" s="60"/>
      <c r="K13" s="60"/>
      <c r="L13" s="60"/>
      <c r="M13" s="60"/>
      <c r="N13" s="60"/>
      <c r="O13" s="61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46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4"/>
      <c r="AO13" s="67"/>
    </row>
    <row r="14" spans="1:41" s="35" customFormat="1" ht="11.25" customHeight="1">
      <c r="A14" s="55"/>
      <c r="B14" s="49" t="s">
        <v>57</v>
      </c>
      <c r="C14" s="55"/>
      <c r="D14" s="55"/>
      <c r="E14" s="49"/>
      <c r="F14" s="55"/>
      <c r="G14" s="46"/>
      <c r="H14" s="57"/>
      <c r="I14" s="81">
        <f>I12</f>
        <v>8450.96</v>
      </c>
      <c r="J14" s="46">
        <f>ROUND(4400/18*P14,2)</f>
        <v>0</v>
      </c>
      <c r="K14" s="46">
        <f>ROUND(4400/18*Q14,2)</f>
        <v>1222.22</v>
      </c>
      <c r="L14" s="46">
        <f>ROUND(4400/18*R14,2)</f>
        <v>0</v>
      </c>
      <c r="M14" s="46">
        <v>1.1</v>
      </c>
      <c r="N14" s="46">
        <v>1</v>
      </c>
      <c r="O14" s="54">
        <f>ROUND(I14*M14*N14,2)</f>
        <v>9296.06</v>
      </c>
      <c r="P14" s="46"/>
      <c r="Q14" s="46">
        <v>5</v>
      </c>
      <c r="R14" s="46"/>
      <c r="S14" s="46">
        <f>ROUND(O14/18*P14,2)</f>
        <v>0</v>
      </c>
      <c r="T14" s="46">
        <f>ROUND(O14/18*Q14,2)</f>
        <v>2582.24</v>
      </c>
      <c r="U14" s="46">
        <f>ROUND(O14/18*R14,2)</f>
        <v>0</v>
      </c>
      <c r="V14" s="46">
        <f>ROUND((S14+T14+U14)*0.25,2)</f>
        <v>645.56</v>
      </c>
      <c r="W14" s="46"/>
      <c r="X14" s="46"/>
      <c r="Y14" s="46"/>
      <c r="Z14" s="46"/>
      <c r="AA14" s="46"/>
      <c r="AB14" s="46">
        <f>ROUND(I12/18*Q14*0.05,2)</f>
        <v>117.37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9">
        <f>SUM(S14:AM15)</f>
        <v>3345.1699999999996</v>
      </c>
      <c r="AO14" s="67"/>
    </row>
    <row r="15" spans="1:41" s="35" customFormat="1" ht="12.75">
      <c r="A15" s="55"/>
      <c r="B15" s="50"/>
      <c r="C15" s="55"/>
      <c r="D15" s="55"/>
      <c r="E15" s="50"/>
      <c r="F15" s="55"/>
      <c r="G15" s="46"/>
      <c r="H15" s="57"/>
      <c r="I15" s="46"/>
      <c r="J15" s="46"/>
      <c r="K15" s="46"/>
      <c r="L15" s="46"/>
      <c r="M15" s="46"/>
      <c r="N15" s="46"/>
      <c r="O15" s="54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50"/>
      <c r="AO15" s="67"/>
    </row>
    <row r="16" spans="1:41" s="23" customFormat="1" ht="11.25" customHeight="1" hidden="1">
      <c r="A16" s="78"/>
      <c r="B16" s="78"/>
      <c r="C16" s="65" t="s">
        <v>94</v>
      </c>
      <c r="D16" s="78"/>
      <c r="E16" s="78"/>
      <c r="F16" s="78"/>
      <c r="G16" s="68"/>
      <c r="H16" s="77"/>
      <c r="I16" s="68"/>
      <c r="J16" s="60"/>
      <c r="K16" s="60"/>
      <c r="L16" s="60">
        <f>ROUND(4400/18*R16,2)</f>
        <v>0</v>
      </c>
      <c r="M16" s="68"/>
      <c r="N16" s="68"/>
      <c r="O16" s="61"/>
      <c r="P16" s="68"/>
      <c r="Q16" s="68"/>
      <c r="R16" s="68"/>
      <c r="S16" s="60"/>
      <c r="T16" s="60"/>
      <c r="U16" s="60"/>
      <c r="V16" s="60"/>
      <c r="W16" s="68"/>
      <c r="X16" s="46"/>
      <c r="Y16" s="68"/>
      <c r="Z16" s="68"/>
      <c r="AA16" s="49">
        <f>ROUND(I16/18*P16*0.05,2)</f>
        <v>0</v>
      </c>
      <c r="AB16" s="46">
        <f>ROUND(I14/18*Q16*0.05,2)</f>
        <v>0</v>
      </c>
      <c r="AC16" s="46">
        <f>ROUND(I16/18*R16*0.05,2)</f>
        <v>0</v>
      </c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0">
        <f>SUM(S16:AM17)</f>
        <v>0</v>
      </c>
      <c r="AO16" s="67"/>
    </row>
    <row r="17" spans="1:41" s="23" customFormat="1" ht="11.25" customHeight="1" hidden="1">
      <c r="A17" s="78"/>
      <c r="B17" s="78"/>
      <c r="C17" s="60"/>
      <c r="D17" s="78"/>
      <c r="E17" s="78"/>
      <c r="F17" s="78"/>
      <c r="G17" s="68"/>
      <c r="H17" s="77"/>
      <c r="I17" s="68"/>
      <c r="J17" s="60"/>
      <c r="K17" s="60"/>
      <c r="L17" s="60"/>
      <c r="M17" s="68"/>
      <c r="N17" s="68"/>
      <c r="O17" s="61"/>
      <c r="P17" s="68"/>
      <c r="Q17" s="68"/>
      <c r="R17" s="68"/>
      <c r="S17" s="60"/>
      <c r="T17" s="60"/>
      <c r="U17" s="60"/>
      <c r="V17" s="60"/>
      <c r="W17" s="68"/>
      <c r="X17" s="46"/>
      <c r="Y17" s="68"/>
      <c r="Z17" s="68"/>
      <c r="AA17" s="50"/>
      <c r="AB17" s="46"/>
      <c r="AC17" s="46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0"/>
      <c r="AO17" s="67"/>
    </row>
    <row r="18" spans="1:41" s="34" customFormat="1" ht="27" customHeight="1">
      <c r="A18" s="62">
        <v>2</v>
      </c>
      <c r="B18" s="63" t="s">
        <v>58</v>
      </c>
      <c r="C18" s="65" t="s">
        <v>94</v>
      </c>
      <c r="D18" s="62" t="s">
        <v>43</v>
      </c>
      <c r="E18" s="62"/>
      <c r="F18" s="62">
        <v>22</v>
      </c>
      <c r="G18" s="65" t="s">
        <v>95</v>
      </c>
      <c r="H18" s="85" t="s">
        <v>47</v>
      </c>
      <c r="I18" s="84">
        <f>I12</f>
        <v>8450.96</v>
      </c>
      <c r="J18" s="60">
        <f>ROUND(4400/18*P18,2)</f>
        <v>0</v>
      </c>
      <c r="K18" s="60">
        <f>ROUND(4400/18*Q18,2)</f>
        <v>1955.56</v>
      </c>
      <c r="L18" s="60">
        <f>ROUND(4400/18*R18,2)</f>
        <v>0</v>
      </c>
      <c r="M18" s="60">
        <v>1.1</v>
      </c>
      <c r="N18" s="60">
        <v>1.2</v>
      </c>
      <c r="O18" s="61">
        <f>ROUND(I18*M18*N18,2)</f>
        <v>11155.27</v>
      </c>
      <c r="P18" s="60"/>
      <c r="Q18" s="60">
        <v>8</v>
      </c>
      <c r="R18" s="60"/>
      <c r="S18" s="60">
        <f>ROUND(O18/18*P18,2)</f>
        <v>0</v>
      </c>
      <c r="T18" s="60">
        <f>ROUND(O18/18*Q18,2)+100</f>
        <v>5057.9</v>
      </c>
      <c r="U18" s="60">
        <f>ROUND(O18/18*R18,2)</f>
        <v>0</v>
      </c>
      <c r="V18" s="60">
        <f>ROUND((S18+T18+U18)*0.25,2)</f>
        <v>1264.48</v>
      </c>
      <c r="W18" s="60"/>
      <c r="X18" s="60"/>
      <c r="Y18" s="60"/>
      <c r="Z18" s="60"/>
      <c r="AA18" s="60"/>
      <c r="AB18" s="46">
        <f>ROUND(I18/18*Q18*0.075,2)</f>
        <v>281.7</v>
      </c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>
        <f>SUM(S18:AM19)</f>
        <v>6604.079999999999</v>
      </c>
      <c r="AO18" s="67">
        <f>AN18+AN20+AN22</f>
        <v>6604.079999999999</v>
      </c>
    </row>
    <row r="19" spans="1:41" s="34" customFormat="1" ht="24" customHeight="1">
      <c r="A19" s="62"/>
      <c r="B19" s="64"/>
      <c r="C19" s="60"/>
      <c r="D19" s="62"/>
      <c r="E19" s="62"/>
      <c r="F19" s="62"/>
      <c r="G19" s="60"/>
      <c r="H19" s="86"/>
      <c r="I19" s="60"/>
      <c r="J19" s="60"/>
      <c r="K19" s="60"/>
      <c r="L19" s="60"/>
      <c r="M19" s="60"/>
      <c r="N19" s="60"/>
      <c r="O19" s="61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46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7"/>
    </row>
    <row r="20" spans="1:41" s="35" customFormat="1" ht="12.75" customHeight="1">
      <c r="A20" s="55"/>
      <c r="B20" s="49" t="s">
        <v>49</v>
      </c>
      <c r="C20" s="55"/>
      <c r="D20" s="55"/>
      <c r="E20" s="49"/>
      <c r="F20" s="55"/>
      <c r="G20" s="55"/>
      <c r="H20" s="57"/>
      <c r="I20" s="46"/>
      <c r="J20" s="46">
        <f>ROUND(4400/18*P20,2)</f>
        <v>0</v>
      </c>
      <c r="K20" s="46">
        <f>ROUND(4400/18*Q20,2)</f>
        <v>0</v>
      </c>
      <c r="L20" s="46">
        <f>ROUND(4400/18*R20,2)</f>
        <v>0</v>
      </c>
      <c r="M20" s="46"/>
      <c r="N20" s="46"/>
      <c r="O20" s="54">
        <f>ROUND(I20*M20*N20,2)</f>
        <v>0</v>
      </c>
      <c r="P20" s="46"/>
      <c r="Q20" s="46"/>
      <c r="R20" s="46"/>
      <c r="S20" s="46">
        <f>ROUND(O20/18*P20,2)</f>
        <v>0</v>
      </c>
      <c r="T20" s="46">
        <f>ROUND(O20/18*Q20,2)</f>
        <v>0</v>
      </c>
      <c r="U20" s="46">
        <f>ROUND(O20/18*R20,2)</f>
        <v>0</v>
      </c>
      <c r="V20" s="46">
        <f>ROUND((S20+T20+U20)*0.25,2)</f>
        <v>0</v>
      </c>
      <c r="W20" s="46"/>
      <c r="X20" s="46"/>
      <c r="Y20" s="46"/>
      <c r="Z20" s="46"/>
      <c r="AA20" s="49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>
        <f>SUM(S20:AM21)</f>
        <v>0</v>
      </c>
      <c r="AO20" s="67"/>
    </row>
    <row r="21" spans="1:41" s="35" customFormat="1" ht="12.75">
      <c r="A21" s="55"/>
      <c r="B21" s="50"/>
      <c r="C21" s="55"/>
      <c r="D21" s="55"/>
      <c r="E21" s="50"/>
      <c r="F21" s="55"/>
      <c r="G21" s="55"/>
      <c r="H21" s="57"/>
      <c r="I21" s="46"/>
      <c r="J21" s="46"/>
      <c r="K21" s="46"/>
      <c r="L21" s="46"/>
      <c r="M21" s="46"/>
      <c r="N21" s="46"/>
      <c r="O21" s="54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50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67"/>
    </row>
    <row r="22" spans="1:41" s="23" customFormat="1" ht="12.75" customHeight="1" hidden="1">
      <c r="A22" s="78"/>
      <c r="B22" s="78"/>
      <c r="C22" s="78"/>
      <c r="D22" s="78"/>
      <c r="E22" s="78"/>
      <c r="F22" s="78"/>
      <c r="G22" s="65" t="s">
        <v>95</v>
      </c>
      <c r="H22" s="77"/>
      <c r="I22" s="68"/>
      <c r="J22" s="60">
        <f>ROUND(4400/18*P22,2)</f>
        <v>0</v>
      </c>
      <c r="K22" s="60">
        <f>ROUND(4400/18*Q22,2)</f>
        <v>0</v>
      </c>
      <c r="L22" s="60">
        <f>ROUND(4400/18*R22,2)</f>
        <v>0</v>
      </c>
      <c r="M22" s="68"/>
      <c r="N22" s="68"/>
      <c r="O22" s="61">
        <f>ROUND(I22*M22*N22,2)</f>
        <v>0</v>
      </c>
      <c r="P22" s="68"/>
      <c r="Q22" s="68"/>
      <c r="R22" s="68"/>
      <c r="S22" s="60">
        <f>ROUND(O22/18*P22,2)</f>
        <v>0</v>
      </c>
      <c r="T22" s="60">
        <f>ROUND(O22/18*Q22,2)</f>
        <v>0</v>
      </c>
      <c r="U22" s="60">
        <f>ROUND(O22/18*R22,2)</f>
        <v>0</v>
      </c>
      <c r="V22" s="60">
        <f>ROUND((S22+T22+U22)*0.25,2)</f>
        <v>0</v>
      </c>
      <c r="W22" s="68"/>
      <c r="X22" s="46"/>
      <c r="Y22" s="68"/>
      <c r="Z22" s="68"/>
      <c r="AA22" s="49"/>
      <c r="AB22" s="46">
        <f>ROUND(I22/18*Q22*0.05,2)</f>
        <v>0</v>
      </c>
      <c r="AC22" s="46">
        <f>ROUND(I22/18*R22*0.05,2)</f>
        <v>0</v>
      </c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0">
        <f>SUM(S22:AM23)</f>
        <v>0</v>
      </c>
      <c r="AO22" s="67"/>
    </row>
    <row r="23" spans="1:41" s="23" customFormat="1" ht="12.75" customHeight="1" hidden="1">
      <c r="A23" s="78"/>
      <c r="B23" s="78"/>
      <c r="C23" s="78"/>
      <c r="D23" s="78"/>
      <c r="E23" s="78"/>
      <c r="F23" s="78"/>
      <c r="G23" s="60"/>
      <c r="H23" s="77"/>
      <c r="I23" s="68"/>
      <c r="J23" s="60"/>
      <c r="K23" s="60"/>
      <c r="L23" s="60"/>
      <c r="M23" s="68"/>
      <c r="N23" s="68"/>
      <c r="O23" s="61"/>
      <c r="P23" s="68"/>
      <c r="Q23" s="68"/>
      <c r="R23" s="68"/>
      <c r="S23" s="60"/>
      <c r="T23" s="60"/>
      <c r="U23" s="60"/>
      <c r="V23" s="60"/>
      <c r="W23" s="68"/>
      <c r="X23" s="46"/>
      <c r="Y23" s="68"/>
      <c r="Z23" s="68"/>
      <c r="AA23" s="50"/>
      <c r="AB23" s="46"/>
      <c r="AC23" s="46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0"/>
      <c r="AO23" s="67"/>
    </row>
    <row r="24" spans="1:41" s="34" customFormat="1" ht="30.75" customHeight="1">
      <c r="A24" s="62">
        <v>3</v>
      </c>
      <c r="B24" s="63" t="s">
        <v>59</v>
      </c>
      <c r="C24" s="62" t="s">
        <v>44</v>
      </c>
      <c r="D24" s="63" t="s">
        <v>60</v>
      </c>
      <c r="E24" s="62"/>
      <c r="F24" s="62">
        <v>26</v>
      </c>
      <c r="G24" s="65" t="s">
        <v>95</v>
      </c>
      <c r="H24" s="66" t="s">
        <v>47</v>
      </c>
      <c r="I24" s="84">
        <f>I12</f>
        <v>8450.96</v>
      </c>
      <c r="J24" s="60">
        <f>ROUND(4400/18*P24,2)</f>
        <v>0</v>
      </c>
      <c r="K24" s="60">
        <f>ROUND(4400/18*Q24,2)</f>
        <v>1955.56</v>
      </c>
      <c r="L24" s="60">
        <f>ROUND(4400/18*R24,2)</f>
        <v>0</v>
      </c>
      <c r="M24" s="60">
        <v>1</v>
      </c>
      <c r="N24" s="60">
        <v>1.2</v>
      </c>
      <c r="O24" s="61">
        <f>ROUND(I24*M24*N24,2)</f>
        <v>10141.15</v>
      </c>
      <c r="P24" s="60"/>
      <c r="Q24" s="60">
        <v>8</v>
      </c>
      <c r="R24" s="60"/>
      <c r="S24" s="60">
        <f>ROUND(O24/18*P24,2)</f>
        <v>0</v>
      </c>
      <c r="T24" s="60">
        <f>ROUND(O24/18*Q24,2)+100</f>
        <v>4607.18</v>
      </c>
      <c r="U24" s="60">
        <f>ROUND(O24/18*R24,2)</f>
        <v>0</v>
      </c>
      <c r="V24" s="60">
        <f>ROUND((S24+T24+U24)*0.25,2)</f>
        <v>1151.8</v>
      </c>
      <c r="W24" s="60"/>
      <c r="X24" s="60"/>
      <c r="Y24" s="60"/>
      <c r="Z24" s="60"/>
      <c r="AA24" s="60"/>
      <c r="AB24" s="46">
        <v>387.33</v>
      </c>
      <c r="AC24" s="60"/>
      <c r="AD24" s="60">
        <f>ROUND(I24*0.2,2)</f>
        <v>1690.19</v>
      </c>
      <c r="AE24" s="60">
        <f>ROUND(I24*0.05,2)</f>
        <v>422.55</v>
      </c>
      <c r="AF24" s="60"/>
      <c r="AG24" s="60"/>
      <c r="AH24" s="60"/>
      <c r="AI24" s="60"/>
      <c r="AJ24" s="60"/>
      <c r="AK24" s="60"/>
      <c r="AL24" s="60"/>
      <c r="AM24" s="60">
        <f>ROUND(4400/18*Q24*0.15,2)</f>
        <v>293.33</v>
      </c>
      <c r="AN24" s="60">
        <f>SUM(S24:AM25)</f>
        <v>8552.38</v>
      </c>
      <c r="AO24" s="51">
        <f>AN24+AN26+AN28+AN30</f>
        <v>16243.21</v>
      </c>
    </row>
    <row r="25" spans="1:41" s="34" customFormat="1" ht="23.25" customHeight="1">
      <c r="A25" s="62"/>
      <c r="B25" s="64"/>
      <c r="C25" s="62"/>
      <c r="D25" s="64"/>
      <c r="E25" s="62"/>
      <c r="F25" s="62"/>
      <c r="G25" s="60"/>
      <c r="H25" s="66"/>
      <c r="I25" s="60"/>
      <c r="J25" s="60"/>
      <c r="K25" s="60"/>
      <c r="L25" s="60"/>
      <c r="M25" s="60"/>
      <c r="N25" s="60"/>
      <c r="O25" s="61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52"/>
    </row>
    <row r="26" spans="1:41" s="35" customFormat="1" ht="31.5" customHeight="1">
      <c r="A26" s="55"/>
      <c r="B26" s="55" t="s">
        <v>49</v>
      </c>
      <c r="C26" s="55"/>
      <c r="D26" s="55"/>
      <c r="E26" s="49"/>
      <c r="F26" s="55"/>
      <c r="G26" s="56" t="s">
        <v>95</v>
      </c>
      <c r="H26" s="57" t="s">
        <v>53</v>
      </c>
      <c r="I26" s="81">
        <f>I24</f>
        <v>8450.96</v>
      </c>
      <c r="J26" s="46">
        <f>ROUND(4400/18*P26,2)</f>
        <v>0</v>
      </c>
      <c r="K26" s="46">
        <f>ROUND(4400/18*Q26,2)</f>
        <v>0</v>
      </c>
      <c r="L26" s="46">
        <f>ROUND(4400/18*R26,2)</f>
        <v>1955.56</v>
      </c>
      <c r="M26" s="46">
        <v>1</v>
      </c>
      <c r="N26" s="46">
        <v>1.2</v>
      </c>
      <c r="O26" s="54">
        <f>ROUND(I26*M26*N26,2)</f>
        <v>10141.15</v>
      </c>
      <c r="P26" s="46"/>
      <c r="Q26" s="46"/>
      <c r="R26" s="46">
        <v>8</v>
      </c>
      <c r="S26" s="46">
        <f>ROUND(O26/18*P26,2)</f>
        <v>0</v>
      </c>
      <c r="T26" s="46">
        <f>ROUND(O26/18*Q26,2)</f>
        <v>0</v>
      </c>
      <c r="U26" s="46">
        <f>ROUND(O26/18*R26,2)</f>
        <v>4507.18</v>
      </c>
      <c r="V26" s="46">
        <f>ROUND((S26+T26+U26)*0.25,2)</f>
        <v>1126.8</v>
      </c>
      <c r="W26" s="46"/>
      <c r="X26" s="46"/>
      <c r="Y26" s="46"/>
      <c r="Z26" s="46"/>
      <c r="AA26" s="49"/>
      <c r="AB26" s="46"/>
      <c r="AC26" s="46">
        <f>ROUND(I26/18*R26*0.075,2)</f>
        <v>281.7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>
        <f>ROUND(4400/18*R26*0.15,2)</f>
        <v>293.33</v>
      </c>
      <c r="AN26" s="46">
        <f>SUM(S26:AM27)</f>
        <v>6209.01</v>
      </c>
      <c r="AO26" s="52"/>
    </row>
    <row r="27" spans="1:41" s="35" customFormat="1" ht="21" customHeight="1">
      <c r="A27" s="55"/>
      <c r="B27" s="55"/>
      <c r="C27" s="55"/>
      <c r="D27" s="55"/>
      <c r="E27" s="50"/>
      <c r="F27" s="55"/>
      <c r="G27" s="46"/>
      <c r="H27" s="57"/>
      <c r="I27" s="46"/>
      <c r="J27" s="46"/>
      <c r="K27" s="46"/>
      <c r="L27" s="46"/>
      <c r="M27" s="46"/>
      <c r="N27" s="46"/>
      <c r="O27" s="54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50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52"/>
    </row>
    <row r="28" spans="1:41" s="35" customFormat="1" ht="12.75">
      <c r="A28" s="55"/>
      <c r="B28" s="55"/>
      <c r="C28" s="55"/>
      <c r="D28" s="55"/>
      <c r="E28" s="55"/>
      <c r="F28" s="55"/>
      <c r="G28" s="56" t="s">
        <v>97</v>
      </c>
      <c r="H28" s="57" t="s">
        <v>53</v>
      </c>
      <c r="I28" s="81">
        <f>I26</f>
        <v>8450.96</v>
      </c>
      <c r="J28" s="49">
        <f>ROUND(4400/18*P28,2)</f>
        <v>0</v>
      </c>
      <c r="K28" s="49">
        <f>ROUND(4400/18*Q28,2)</f>
        <v>0</v>
      </c>
      <c r="L28" s="49">
        <f>ROUND(4400/18*R28,2)</f>
        <v>488.89</v>
      </c>
      <c r="M28" s="49">
        <v>1</v>
      </c>
      <c r="N28" s="49">
        <v>1.2</v>
      </c>
      <c r="O28" s="82">
        <f>ROUND(I28*M28*N28,2)</f>
        <v>10141.15</v>
      </c>
      <c r="P28" s="49"/>
      <c r="Q28" s="49"/>
      <c r="R28" s="49">
        <v>2</v>
      </c>
      <c r="S28" s="49">
        <f>ROUND(O28/18*P28,2)</f>
        <v>0</v>
      </c>
      <c r="T28" s="49">
        <f>ROUND(O28/18*Q28,2)</f>
        <v>0</v>
      </c>
      <c r="U28" s="49">
        <f>ROUND(O28/18*R28,2)</f>
        <v>1126.79</v>
      </c>
      <c r="V28" s="49">
        <f>ROUND((S28+T28+U28)*0.25,2)</f>
        <v>281.7</v>
      </c>
      <c r="W28" s="49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>
        <f>ROUND(4400/18*R28*0.15,2)</f>
        <v>73.33</v>
      </c>
      <c r="AN28" s="46">
        <f>SUM(S28:AM29)</f>
        <v>1481.82</v>
      </c>
      <c r="AO28" s="52"/>
    </row>
    <row r="29" spans="1:41" s="35" customFormat="1" ht="12.75">
      <c r="A29" s="55"/>
      <c r="B29" s="55"/>
      <c r="C29" s="55"/>
      <c r="D29" s="55"/>
      <c r="E29" s="55"/>
      <c r="F29" s="55"/>
      <c r="G29" s="46"/>
      <c r="H29" s="57"/>
      <c r="I29" s="46"/>
      <c r="J29" s="50"/>
      <c r="K29" s="50"/>
      <c r="L29" s="50"/>
      <c r="M29" s="50"/>
      <c r="N29" s="50"/>
      <c r="O29" s="83"/>
      <c r="P29" s="50"/>
      <c r="Q29" s="50"/>
      <c r="R29" s="50"/>
      <c r="S29" s="50"/>
      <c r="T29" s="50"/>
      <c r="U29" s="50"/>
      <c r="V29" s="50"/>
      <c r="W29" s="50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52"/>
    </row>
    <row r="30" spans="1:41" s="23" customFormat="1" ht="11.25" customHeight="1" hidden="1">
      <c r="A30" s="78"/>
      <c r="B30" s="78"/>
      <c r="C30" s="78"/>
      <c r="D30" s="78"/>
      <c r="E30" s="78"/>
      <c r="F30" s="78"/>
      <c r="G30" s="68"/>
      <c r="H30" s="77"/>
      <c r="I30" s="79"/>
      <c r="J30" s="63">
        <f>ROUND(4400/18*P30,2)</f>
        <v>0</v>
      </c>
      <c r="K30" s="63">
        <f>ROUND(4400/18*Q30,2)</f>
        <v>0</v>
      </c>
      <c r="L30" s="63">
        <f>ROUND(4400/18*R30,2)</f>
        <v>0</v>
      </c>
      <c r="M30" s="49"/>
      <c r="N30" s="49"/>
      <c r="O30" s="69">
        <f>ROUND(I30*M30*N30,2)</f>
        <v>0</v>
      </c>
      <c r="P30" s="71"/>
      <c r="Q30" s="71"/>
      <c r="R30" s="71"/>
      <c r="S30" s="63">
        <f>ROUND(O30/18*P30,2)</f>
        <v>0</v>
      </c>
      <c r="T30" s="63">
        <f>ROUND(O30/18*Q30,2)</f>
        <v>0</v>
      </c>
      <c r="U30" s="63">
        <f>ROUND(O30/18*R30,2)</f>
        <v>0</v>
      </c>
      <c r="V30" s="63">
        <f>ROUND((S30+T30+U30)*0.25,2)</f>
        <v>0</v>
      </c>
      <c r="W30" s="71"/>
      <c r="X30" s="46"/>
      <c r="Y30" s="68"/>
      <c r="Z30" s="68"/>
      <c r="AA30" s="49"/>
      <c r="AB30" s="46"/>
      <c r="AC30" s="46">
        <f>ROUND(I30/18*R30*0.075,2)</f>
        <v>0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0">
        <f>SUM(S30:AM31)</f>
        <v>0</v>
      </c>
      <c r="AO30" s="52"/>
    </row>
    <row r="31" spans="1:41" s="23" customFormat="1" ht="11.25" customHeight="1" hidden="1">
      <c r="A31" s="78"/>
      <c r="B31" s="78"/>
      <c r="C31" s="78"/>
      <c r="D31" s="78"/>
      <c r="E31" s="78"/>
      <c r="F31" s="78"/>
      <c r="G31" s="68"/>
      <c r="H31" s="77"/>
      <c r="I31" s="79"/>
      <c r="J31" s="64"/>
      <c r="K31" s="64"/>
      <c r="L31" s="64"/>
      <c r="M31" s="50"/>
      <c r="N31" s="50"/>
      <c r="O31" s="70"/>
      <c r="P31" s="72"/>
      <c r="Q31" s="72"/>
      <c r="R31" s="72"/>
      <c r="S31" s="64"/>
      <c r="T31" s="64"/>
      <c r="U31" s="64"/>
      <c r="V31" s="64"/>
      <c r="W31" s="72"/>
      <c r="X31" s="46"/>
      <c r="Y31" s="68"/>
      <c r="Z31" s="68"/>
      <c r="AA31" s="50"/>
      <c r="AB31" s="46"/>
      <c r="AC31" s="46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0"/>
      <c r="AO31" s="53"/>
    </row>
    <row r="32" spans="1:41" s="34" customFormat="1" ht="30" customHeight="1">
      <c r="A32" s="62">
        <v>4</v>
      </c>
      <c r="B32" s="63" t="s">
        <v>61</v>
      </c>
      <c r="C32" s="62" t="s">
        <v>44</v>
      </c>
      <c r="D32" s="62" t="s">
        <v>43</v>
      </c>
      <c r="E32" s="62"/>
      <c r="F32" s="62">
        <v>22</v>
      </c>
      <c r="G32" s="65" t="s">
        <v>98</v>
      </c>
      <c r="H32" s="66" t="s">
        <v>52</v>
      </c>
      <c r="I32" s="60">
        <f>I24</f>
        <v>8450.96</v>
      </c>
      <c r="J32" s="60">
        <f>ROUND(4400/18*P32,2)</f>
        <v>0</v>
      </c>
      <c r="K32" s="60">
        <f>ROUND(4400/18*Q32,2)</f>
        <v>977.78</v>
      </c>
      <c r="L32" s="60">
        <f>ROUND(4400/18*R32,2)</f>
        <v>0</v>
      </c>
      <c r="M32" s="60">
        <v>1.1</v>
      </c>
      <c r="N32" s="60">
        <v>1.3</v>
      </c>
      <c r="O32" s="61">
        <f>ROUND(I32*M32*N32,2)</f>
        <v>12084.87</v>
      </c>
      <c r="P32" s="60"/>
      <c r="Q32" s="60">
        <v>4</v>
      </c>
      <c r="R32" s="60"/>
      <c r="S32" s="60">
        <f>ROUND(O32/18*P32,2)</f>
        <v>0</v>
      </c>
      <c r="T32" s="60">
        <f>ROUND(O32/18*Q32,2)+100</f>
        <v>2785.53</v>
      </c>
      <c r="U32" s="60">
        <f>ROUND(O32/18*R32,2)</f>
        <v>0</v>
      </c>
      <c r="V32" s="60">
        <f>ROUND((S32+T32+U32)*0.25,2)</f>
        <v>696.38</v>
      </c>
      <c r="W32" s="60"/>
      <c r="X32" s="60"/>
      <c r="Y32" s="60"/>
      <c r="Z32" s="60"/>
      <c r="AA32" s="60"/>
      <c r="AB32" s="46">
        <f>ROUND(I32/18*Q32*0.15,2)</f>
        <v>281.7</v>
      </c>
      <c r="AC32" s="60"/>
      <c r="AD32" s="60">
        <f>ROUND(I32*0.1,2)</f>
        <v>845.1</v>
      </c>
      <c r="AE32" s="60">
        <f>ROUND(I32*0.05,2)</f>
        <v>422.55</v>
      </c>
      <c r="AF32" s="60"/>
      <c r="AG32" s="60"/>
      <c r="AH32" s="60"/>
      <c r="AI32" s="60"/>
      <c r="AJ32" s="60"/>
      <c r="AK32" s="60"/>
      <c r="AL32" s="60">
        <f>ROUND(I32*0.2,2)</f>
        <v>1690.19</v>
      </c>
      <c r="AM32" s="60">
        <f>ROUND((J32+K32+L32+L34+K34+J36+K36+L36)*0.15,2)</f>
        <v>660</v>
      </c>
      <c r="AN32" s="60">
        <f>SUM(S32:AM33)</f>
        <v>7381.450000000001</v>
      </c>
      <c r="AO32" s="67">
        <f>AN32+AN34+AN36</f>
        <v>20891.24</v>
      </c>
    </row>
    <row r="33" spans="1:41" s="34" customFormat="1" ht="12.75">
      <c r="A33" s="62"/>
      <c r="B33" s="64"/>
      <c r="C33" s="62"/>
      <c r="D33" s="62"/>
      <c r="E33" s="62"/>
      <c r="F33" s="62"/>
      <c r="G33" s="60"/>
      <c r="H33" s="66"/>
      <c r="I33" s="60"/>
      <c r="J33" s="60"/>
      <c r="K33" s="60"/>
      <c r="L33" s="60"/>
      <c r="M33" s="60"/>
      <c r="N33" s="60"/>
      <c r="O33" s="61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46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7"/>
    </row>
    <row r="34" spans="1:41" s="35" customFormat="1" ht="12.75">
      <c r="A34" s="55"/>
      <c r="B34" s="55" t="s">
        <v>45</v>
      </c>
      <c r="C34" s="55"/>
      <c r="D34" s="55"/>
      <c r="E34" s="49"/>
      <c r="F34" s="55"/>
      <c r="G34" s="56" t="s">
        <v>99</v>
      </c>
      <c r="H34" s="57" t="s">
        <v>53</v>
      </c>
      <c r="I34" s="46">
        <f>I32</f>
        <v>8450.96</v>
      </c>
      <c r="J34" s="46">
        <f>ROUND(4400/18*P34,2)</f>
        <v>0</v>
      </c>
      <c r="K34" s="46">
        <f>ROUND(4400/18*Q34,2)</f>
        <v>1955.56</v>
      </c>
      <c r="L34" s="46">
        <f>ROUND(4400/18*R34,2)</f>
        <v>1466.67</v>
      </c>
      <c r="M34" s="46">
        <v>1.1</v>
      </c>
      <c r="N34" s="46">
        <v>1.3</v>
      </c>
      <c r="O34" s="54">
        <f>ROUND(I34*M34*N34,2)</f>
        <v>12084.87</v>
      </c>
      <c r="P34" s="46"/>
      <c r="Q34" s="46">
        <v>8</v>
      </c>
      <c r="R34" s="46">
        <v>6</v>
      </c>
      <c r="S34" s="46">
        <f>ROUND(O34/18*P34,2)</f>
        <v>0</v>
      </c>
      <c r="T34" s="46">
        <f>ROUND(O34/18*Q34,2)</f>
        <v>5371.05</v>
      </c>
      <c r="U34" s="46">
        <f>ROUND(O34/18*R34,2)</f>
        <v>4028.29</v>
      </c>
      <c r="V34" s="46">
        <f>ROUND((S34+T34+U34)*0.25,2)</f>
        <v>2349.84</v>
      </c>
      <c r="W34" s="46"/>
      <c r="X34" s="46"/>
      <c r="Y34" s="46"/>
      <c r="Z34" s="46"/>
      <c r="AA34" s="49"/>
      <c r="AB34" s="46">
        <f>ROUND(I34/18*Q34*0.075,2)</f>
        <v>281.7</v>
      </c>
      <c r="AC34" s="46">
        <f>ROUND(I34/18*R34*0.075,2)</f>
        <v>211.27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>
        <f>SUM(S34:AM35)</f>
        <v>12242.150000000001</v>
      </c>
      <c r="AO34" s="67"/>
    </row>
    <row r="35" spans="1:41" s="35" customFormat="1" ht="12.75">
      <c r="A35" s="55"/>
      <c r="B35" s="55"/>
      <c r="C35" s="55"/>
      <c r="D35" s="55"/>
      <c r="E35" s="50"/>
      <c r="F35" s="55"/>
      <c r="G35" s="46"/>
      <c r="H35" s="57"/>
      <c r="I35" s="46"/>
      <c r="J35" s="46"/>
      <c r="K35" s="46"/>
      <c r="L35" s="46"/>
      <c r="M35" s="46"/>
      <c r="N35" s="46"/>
      <c r="O35" s="54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50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67"/>
    </row>
    <row r="36" spans="1:41" s="35" customFormat="1" ht="12.75">
      <c r="A36" s="55"/>
      <c r="B36" s="55"/>
      <c r="C36" s="55"/>
      <c r="D36" s="55"/>
      <c r="E36" s="55"/>
      <c r="F36" s="55"/>
      <c r="G36" s="56" t="s">
        <v>121</v>
      </c>
      <c r="H36" s="57" t="s">
        <v>47</v>
      </c>
      <c r="I36" s="46">
        <f>I34</f>
        <v>8450.96</v>
      </c>
      <c r="J36" s="46"/>
      <c r="K36" s="46"/>
      <c r="L36" s="46"/>
      <c r="M36" s="46"/>
      <c r="N36" s="46"/>
      <c r="O36" s="54"/>
      <c r="P36" s="46"/>
      <c r="Q36" s="46"/>
      <c r="R36" s="46"/>
      <c r="S36" s="46"/>
      <c r="T36" s="46"/>
      <c r="U36" s="46"/>
      <c r="V36" s="46">
        <f>ROUND((S36+T36+U36)*0.25,2)</f>
        <v>0</v>
      </c>
      <c r="W36" s="46"/>
      <c r="X36" s="46"/>
      <c r="Y36" s="46"/>
      <c r="Z36" s="46"/>
      <c r="AA36" s="4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>
        <f>ROUND(I36*0.15,2)</f>
        <v>1267.64</v>
      </c>
      <c r="AM36" s="46"/>
      <c r="AN36" s="46">
        <f>SUM(S36:AM37)</f>
        <v>1267.64</v>
      </c>
      <c r="AO36" s="67"/>
    </row>
    <row r="37" spans="1:41" s="35" customFormat="1" ht="12.75">
      <c r="A37" s="55"/>
      <c r="B37" s="55"/>
      <c r="C37" s="55"/>
      <c r="D37" s="55"/>
      <c r="E37" s="55"/>
      <c r="F37" s="55"/>
      <c r="G37" s="46"/>
      <c r="H37" s="57"/>
      <c r="I37" s="46"/>
      <c r="J37" s="46"/>
      <c r="K37" s="46"/>
      <c r="L37" s="46"/>
      <c r="M37" s="46"/>
      <c r="N37" s="46"/>
      <c r="O37" s="54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50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67"/>
    </row>
    <row r="38" spans="1:41" s="34" customFormat="1" ht="22.5" customHeight="1">
      <c r="A38" s="62">
        <v>5</v>
      </c>
      <c r="B38" s="63" t="s">
        <v>62</v>
      </c>
      <c r="C38" s="62" t="s">
        <v>44</v>
      </c>
      <c r="D38" s="62" t="s">
        <v>43</v>
      </c>
      <c r="E38" s="62"/>
      <c r="F38" s="62">
        <v>30</v>
      </c>
      <c r="G38" s="65" t="s">
        <v>100</v>
      </c>
      <c r="H38" s="66" t="s">
        <v>63</v>
      </c>
      <c r="I38" s="60">
        <f>I32</f>
        <v>8450.96</v>
      </c>
      <c r="J38" s="60">
        <f>ROUND(4400/18*P38,2)</f>
        <v>0</v>
      </c>
      <c r="K38" s="60">
        <f>ROUND(4400/18*Q38,2)</f>
        <v>1711.11</v>
      </c>
      <c r="L38" s="60">
        <f>ROUND(4400/18*R38,2)</f>
        <v>0</v>
      </c>
      <c r="M38" s="60">
        <v>1.1</v>
      </c>
      <c r="N38" s="60">
        <v>1.2</v>
      </c>
      <c r="O38" s="61">
        <f>ROUND(I38*M38*N38,2)</f>
        <v>11155.27</v>
      </c>
      <c r="P38" s="60"/>
      <c r="Q38" s="60">
        <v>7</v>
      </c>
      <c r="R38" s="60"/>
      <c r="S38" s="60">
        <f>ROUND(O38/18*P38,2)</f>
        <v>0</v>
      </c>
      <c r="T38" s="60">
        <f>ROUND(O38/18*Q38,2)+100</f>
        <v>4438.16</v>
      </c>
      <c r="U38" s="60">
        <f>ROUND(O38/18*R38,2)</f>
        <v>0</v>
      </c>
      <c r="V38" s="60">
        <f>ROUND((S38+T38+U38)*0.25,2)</f>
        <v>1109.54</v>
      </c>
      <c r="W38" s="60"/>
      <c r="X38" s="60"/>
      <c r="Y38" s="60"/>
      <c r="Z38" s="60"/>
      <c r="AA38" s="60"/>
      <c r="AB38" s="60"/>
      <c r="AC38" s="60"/>
      <c r="AD38" s="60">
        <f>ROUND(I38*0.1,2)</f>
        <v>845.1</v>
      </c>
      <c r="AE38" s="60"/>
      <c r="AF38" s="60"/>
      <c r="AG38" s="60"/>
      <c r="AH38" s="60"/>
      <c r="AI38" s="60"/>
      <c r="AJ38" s="60"/>
      <c r="AK38" s="60"/>
      <c r="AL38" s="60"/>
      <c r="AM38" s="60">
        <f>ROUND((J38+K38+L38+L40+K40+J42+K42+L42)*0.15,2)</f>
        <v>660</v>
      </c>
      <c r="AN38" s="60">
        <f>SUM(S38:AM39)</f>
        <v>7052.8</v>
      </c>
      <c r="AO38" s="67">
        <f>AN38+AN40+AN42</f>
        <v>16607.07</v>
      </c>
    </row>
    <row r="39" spans="1:41" s="34" customFormat="1" ht="31.5" customHeight="1">
      <c r="A39" s="62"/>
      <c r="B39" s="64"/>
      <c r="C39" s="62"/>
      <c r="D39" s="62"/>
      <c r="E39" s="62"/>
      <c r="F39" s="62"/>
      <c r="G39" s="60"/>
      <c r="H39" s="66"/>
      <c r="I39" s="60"/>
      <c r="J39" s="60"/>
      <c r="K39" s="60"/>
      <c r="L39" s="60"/>
      <c r="M39" s="60"/>
      <c r="N39" s="60"/>
      <c r="O39" s="61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7"/>
    </row>
    <row r="40" spans="1:41" s="35" customFormat="1" ht="21" customHeight="1">
      <c r="A40" s="55"/>
      <c r="B40" s="55" t="s">
        <v>49</v>
      </c>
      <c r="C40" s="55"/>
      <c r="D40" s="55"/>
      <c r="E40" s="49"/>
      <c r="F40" s="55"/>
      <c r="G40" s="46" t="s">
        <v>64</v>
      </c>
      <c r="H40" s="57" t="s">
        <v>53</v>
      </c>
      <c r="I40" s="46">
        <f>I38</f>
        <v>8450.96</v>
      </c>
      <c r="J40" s="46">
        <f>ROUND(4400/18*P40,2)</f>
        <v>0</v>
      </c>
      <c r="K40" s="46">
        <f>ROUND(4400/18*Q40,2)</f>
        <v>0</v>
      </c>
      <c r="L40" s="46">
        <f>ROUND(4400/18*R40,2)</f>
        <v>488.89</v>
      </c>
      <c r="M40" s="46">
        <v>1.1</v>
      </c>
      <c r="N40" s="46">
        <v>1.2</v>
      </c>
      <c r="O40" s="54">
        <f>ROUND(I40*M40*N40,2)</f>
        <v>11155.27</v>
      </c>
      <c r="P40" s="46"/>
      <c r="Q40" s="46"/>
      <c r="R40" s="46">
        <v>2</v>
      </c>
      <c r="S40" s="46">
        <f>ROUND(O40/18*P40,2)</f>
        <v>0</v>
      </c>
      <c r="T40" s="46">
        <f>ROUND(O40/18*Q40,2)</f>
        <v>0</v>
      </c>
      <c r="U40" s="46">
        <f>ROUND(O40/18*R40,2)</f>
        <v>1239.47</v>
      </c>
      <c r="V40" s="46">
        <f>ROUND((S40+T40+U40)*0.25,2)</f>
        <v>309.87</v>
      </c>
      <c r="W40" s="46"/>
      <c r="X40" s="46"/>
      <c r="Y40" s="46"/>
      <c r="Z40" s="46"/>
      <c r="AA40" s="46"/>
      <c r="AB40" s="46">
        <v>610.34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>
        <f>SUM(S40:AM41)</f>
        <v>2159.6800000000003</v>
      </c>
      <c r="AO40" s="67"/>
    </row>
    <row r="41" spans="1:41" s="35" customFormat="1" ht="21" customHeight="1">
      <c r="A41" s="55"/>
      <c r="B41" s="55"/>
      <c r="C41" s="55"/>
      <c r="D41" s="55"/>
      <c r="E41" s="50"/>
      <c r="F41" s="55"/>
      <c r="G41" s="46"/>
      <c r="H41" s="57"/>
      <c r="I41" s="46"/>
      <c r="J41" s="46"/>
      <c r="K41" s="46"/>
      <c r="L41" s="46"/>
      <c r="M41" s="46"/>
      <c r="N41" s="46"/>
      <c r="O41" s="54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67"/>
    </row>
    <row r="42" spans="1:41" s="35" customFormat="1" ht="21" customHeight="1">
      <c r="A42" s="78"/>
      <c r="B42" s="78"/>
      <c r="C42" s="78"/>
      <c r="D42" s="78"/>
      <c r="E42" s="78"/>
      <c r="F42" s="78"/>
      <c r="G42" s="80" t="s">
        <v>101</v>
      </c>
      <c r="H42" s="77" t="s">
        <v>52</v>
      </c>
      <c r="I42" s="68">
        <f>I38</f>
        <v>8450.96</v>
      </c>
      <c r="J42" s="46">
        <f>ROUND(4400/18*P42,2)</f>
        <v>0</v>
      </c>
      <c r="K42" s="46">
        <f>ROUND(4400/18*Q42,2)</f>
        <v>1711.11</v>
      </c>
      <c r="L42" s="46">
        <f>ROUND(4400/18*R42,2)</f>
        <v>488.89</v>
      </c>
      <c r="M42" s="46">
        <v>1.1</v>
      </c>
      <c r="N42" s="46">
        <v>1.2</v>
      </c>
      <c r="O42" s="54">
        <f>ROUND(I42*M42*N42,2)</f>
        <v>11155.27</v>
      </c>
      <c r="P42" s="68"/>
      <c r="Q42" s="68">
        <v>7</v>
      </c>
      <c r="R42" s="68">
        <v>2</v>
      </c>
      <c r="S42" s="46">
        <f>ROUND(O42/18*P42,2)</f>
        <v>0</v>
      </c>
      <c r="T42" s="46">
        <f>ROUND(O42/18*Q42,2)</f>
        <v>4338.16</v>
      </c>
      <c r="U42" s="46">
        <f>ROUND(O42/18*R42,2)</f>
        <v>1239.47</v>
      </c>
      <c r="V42" s="46">
        <f>ROUND((S42+T42+U42)*0.25,2)</f>
        <v>1394.41</v>
      </c>
      <c r="W42" s="68"/>
      <c r="X42" s="46"/>
      <c r="Y42" s="68"/>
      <c r="Z42" s="68"/>
      <c r="AA42" s="68"/>
      <c r="AB42" s="68"/>
      <c r="AC42" s="68"/>
      <c r="AD42" s="68"/>
      <c r="AE42" s="68">
        <f>ROUND(I42*0.05,2)</f>
        <v>422.55</v>
      </c>
      <c r="AF42" s="68"/>
      <c r="AG42" s="68"/>
      <c r="AH42" s="68"/>
      <c r="AI42" s="68"/>
      <c r="AJ42" s="68"/>
      <c r="AK42" s="68"/>
      <c r="AL42" s="68"/>
      <c r="AM42" s="68"/>
      <c r="AN42" s="60">
        <f>SUM(S42:AM43)</f>
        <v>7394.59</v>
      </c>
      <c r="AO42" s="67"/>
    </row>
    <row r="43" spans="1:41" s="23" customFormat="1" ht="7.5" customHeight="1">
      <c r="A43" s="78"/>
      <c r="B43" s="78"/>
      <c r="C43" s="78"/>
      <c r="D43" s="78"/>
      <c r="E43" s="78"/>
      <c r="F43" s="78"/>
      <c r="G43" s="68"/>
      <c r="H43" s="77"/>
      <c r="I43" s="68"/>
      <c r="J43" s="46"/>
      <c r="K43" s="46"/>
      <c r="L43" s="46"/>
      <c r="M43" s="46"/>
      <c r="N43" s="46"/>
      <c r="O43" s="54"/>
      <c r="P43" s="68"/>
      <c r="Q43" s="68"/>
      <c r="R43" s="68"/>
      <c r="S43" s="46"/>
      <c r="T43" s="46"/>
      <c r="U43" s="46"/>
      <c r="V43" s="46"/>
      <c r="W43" s="68"/>
      <c r="X43" s="46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0"/>
      <c r="AO43" s="67"/>
    </row>
    <row r="44" spans="1:41" s="34" customFormat="1" ht="12.75">
      <c r="A44" s="62">
        <v>6</v>
      </c>
      <c r="B44" s="63" t="s">
        <v>65</v>
      </c>
      <c r="C44" s="62" t="s">
        <v>44</v>
      </c>
      <c r="D44" s="62" t="s">
        <v>43</v>
      </c>
      <c r="E44" s="62"/>
      <c r="F44" s="62">
        <v>21</v>
      </c>
      <c r="G44" s="65" t="s">
        <v>81</v>
      </c>
      <c r="H44" s="66" t="s">
        <v>52</v>
      </c>
      <c r="I44" s="60">
        <f>I38</f>
        <v>8450.96</v>
      </c>
      <c r="J44" s="60">
        <f>ROUND(4400/18*P44,2)</f>
        <v>0</v>
      </c>
      <c r="K44" s="60">
        <f>ROUND(4400/18*Q44,2)</f>
        <v>3666.67</v>
      </c>
      <c r="L44" s="60">
        <f>ROUND(4400/18*R44,2)</f>
        <v>977.78</v>
      </c>
      <c r="M44" s="60">
        <v>1.1</v>
      </c>
      <c r="N44" s="60">
        <v>1.2</v>
      </c>
      <c r="O44" s="61">
        <f>ROUND(I44*M44*N44,2)</f>
        <v>11155.27</v>
      </c>
      <c r="P44" s="60"/>
      <c r="Q44" s="60">
        <v>15</v>
      </c>
      <c r="R44" s="60">
        <v>4</v>
      </c>
      <c r="S44" s="60">
        <f>ROUND(O44/18*P44,2)</f>
        <v>0</v>
      </c>
      <c r="T44" s="60">
        <f>ROUND(O44/18*Q44,2)+100</f>
        <v>9396.06</v>
      </c>
      <c r="U44" s="60">
        <f>ROUND(O44/18*R44,2)</f>
        <v>2478.95</v>
      </c>
      <c r="V44" s="60">
        <f>ROUND((S44+T44+U44)*0.25,2)</f>
        <v>2968.75</v>
      </c>
      <c r="W44" s="60"/>
      <c r="X44" s="60"/>
      <c r="Y44" s="60"/>
      <c r="Z44" s="60"/>
      <c r="AA44" s="60"/>
      <c r="AB44" s="68">
        <v>563.4</v>
      </c>
      <c r="AC44" s="60"/>
      <c r="AD44" s="60"/>
      <c r="AE44" s="60">
        <f>ROUND(I44*0.05,2)</f>
        <v>422.55</v>
      </c>
      <c r="AF44" s="60"/>
      <c r="AG44" s="60"/>
      <c r="AH44" s="60"/>
      <c r="AI44" s="60"/>
      <c r="AJ44" s="60"/>
      <c r="AK44" s="60"/>
      <c r="AL44" s="60"/>
      <c r="AM44" s="60">
        <f>ROUND(4400/18*(P44+Q44+R44+R46+Q46+P46+P48+Q48+R48)*0.15,2)</f>
        <v>733.33</v>
      </c>
      <c r="AN44" s="60">
        <f>SUM(S44:AM45)</f>
        <v>16563.039999999997</v>
      </c>
      <c r="AO44" s="67">
        <f>AN44+AN46+AN48</f>
        <v>17337.719999999998</v>
      </c>
    </row>
    <row r="45" spans="1:41" s="34" customFormat="1" ht="32.25" customHeight="1">
      <c r="A45" s="62"/>
      <c r="B45" s="64"/>
      <c r="C45" s="62"/>
      <c r="D45" s="62"/>
      <c r="E45" s="62"/>
      <c r="F45" s="62"/>
      <c r="G45" s="60"/>
      <c r="H45" s="66"/>
      <c r="I45" s="60"/>
      <c r="J45" s="60"/>
      <c r="K45" s="60"/>
      <c r="L45" s="60"/>
      <c r="M45" s="60"/>
      <c r="N45" s="60"/>
      <c r="O45" s="61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8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7"/>
    </row>
    <row r="46" spans="1:41" s="35" customFormat="1" ht="12.75">
      <c r="A46" s="55"/>
      <c r="B46" s="55" t="s">
        <v>49</v>
      </c>
      <c r="C46" s="55"/>
      <c r="D46" s="55"/>
      <c r="E46" s="49"/>
      <c r="F46" s="55"/>
      <c r="G46" s="56" t="s">
        <v>97</v>
      </c>
      <c r="H46" s="57" t="s">
        <v>66</v>
      </c>
      <c r="I46" s="46">
        <f>I44</f>
        <v>8450.96</v>
      </c>
      <c r="J46" s="46">
        <f>ROUND(4400/18*P46,2)</f>
        <v>0</v>
      </c>
      <c r="K46" s="46">
        <f>ROUND(4400/18*Q46,2)</f>
        <v>0</v>
      </c>
      <c r="L46" s="46">
        <f>ROUND(4400/18*R46,2)</f>
        <v>244.44</v>
      </c>
      <c r="M46" s="46">
        <v>1.1</v>
      </c>
      <c r="N46" s="46">
        <v>1.2</v>
      </c>
      <c r="O46" s="54">
        <f>ROUND(I46*M46*N46,2)</f>
        <v>11155.27</v>
      </c>
      <c r="P46" s="46"/>
      <c r="Q46" s="49"/>
      <c r="R46" s="46">
        <v>1</v>
      </c>
      <c r="S46" s="46">
        <f>ROUND(O46/18*P46,2)</f>
        <v>0</v>
      </c>
      <c r="T46" s="46">
        <f>ROUND(O46/18*Q46,2)</f>
        <v>0</v>
      </c>
      <c r="U46" s="46">
        <f>ROUND(O46/18*R46,2)</f>
        <v>619.74</v>
      </c>
      <c r="V46" s="46">
        <f>ROUND((S46+T46+U46)*0.25,2)</f>
        <v>154.94</v>
      </c>
      <c r="W46" s="46"/>
      <c r="X46" s="46"/>
      <c r="Y46" s="46"/>
      <c r="Z46" s="46"/>
      <c r="AA46" s="4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>
        <f>SUM(S46:AM47)</f>
        <v>774.6800000000001</v>
      </c>
      <c r="AO46" s="67"/>
    </row>
    <row r="47" spans="1:41" s="35" customFormat="1" ht="12.75">
      <c r="A47" s="55"/>
      <c r="B47" s="55"/>
      <c r="C47" s="55"/>
      <c r="D47" s="55"/>
      <c r="E47" s="50"/>
      <c r="F47" s="55"/>
      <c r="G47" s="46"/>
      <c r="H47" s="57"/>
      <c r="I47" s="46"/>
      <c r="J47" s="46"/>
      <c r="K47" s="46"/>
      <c r="L47" s="46"/>
      <c r="M47" s="46"/>
      <c r="N47" s="46"/>
      <c r="O47" s="54"/>
      <c r="P47" s="46"/>
      <c r="Q47" s="50"/>
      <c r="R47" s="46"/>
      <c r="S47" s="46"/>
      <c r="T47" s="46"/>
      <c r="U47" s="46"/>
      <c r="V47" s="46"/>
      <c r="W47" s="46"/>
      <c r="X47" s="46"/>
      <c r="Y47" s="46"/>
      <c r="Z47" s="46"/>
      <c r="AA47" s="50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67"/>
    </row>
    <row r="48" spans="1:41" s="35" customFormat="1" ht="12.75">
      <c r="A48" s="55"/>
      <c r="B48" s="55"/>
      <c r="C48" s="55"/>
      <c r="D48" s="55"/>
      <c r="E48" s="55"/>
      <c r="F48" s="55"/>
      <c r="G48" s="46"/>
      <c r="H48" s="57"/>
      <c r="I48" s="46"/>
      <c r="J48" s="46">
        <f>ROUND(4400/18*P48,2)</f>
        <v>0</v>
      </c>
      <c r="K48" s="46">
        <f>ROUND(4400/18*Q48,2)</f>
        <v>0</v>
      </c>
      <c r="L48" s="46">
        <f>ROUND(4400/18*R48,2)</f>
        <v>0</v>
      </c>
      <c r="M48" s="46"/>
      <c r="N48" s="46"/>
      <c r="O48" s="54">
        <f>ROUND(I48*M48*N48,2)</f>
        <v>0</v>
      </c>
      <c r="P48" s="46"/>
      <c r="Q48" s="46"/>
      <c r="R48" s="46"/>
      <c r="S48" s="46">
        <f>ROUND(O48/18*P48,2)</f>
        <v>0</v>
      </c>
      <c r="T48" s="46">
        <f>ROUND(O48/18*Q48,2)</f>
        <v>0</v>
      </c>
      <c r="U48" s="46">
        <f>ROUND(O48/18*R48,2)</f>
        <v>0</v>
      </c>
      <c r="V48" s="46">
        <f>ROUND((S48+T48+U48)*0.25,2)</f>
        <v>0</v>
      </c>
      <c r="W48" s="46"/>
      <c r="X48" s="46"/>
      <c r="Y48" s="46"/>
      <c r="Z48" s="46"/>
      <c r="AA48" s="4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>
        <f>SUM(S48:AM49)</f>
        <v>0</v>
      </c>
      <c r="AO48" s="67"/>
    </row>
    <row r="49" spans="1:41" s="35" customFormat="1" ht="10.5" customHeight="1">
      <c r="A49" s="55"/>
      <c r="B49" s="55"/>
      <c r="C49" s="55"/>
      <c r="D49" s="55"/>
      <c r="E49" s="55"/>
      <c r="F49" s="55"/>
      <c r="G49" s="46"/>
      <c r="H49" s="57"/>
      <c r="I49" s="46"/>
      <c r="J49" s="46"/>
      <c r="K49" s="46"/>
      <c r="L49" s="46"/>
      <c r="M49" s="46"/>
      <c r="N49" s="46"/>
      <c r="O49" s="54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50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67"/>
    </row>
    <row r="50" spans="1:41" s="34" customFormat="1" ht="12.75">
      <c r="A50" s="62">
        <v>7</v>
      </c>
      <c r="B50" s="63" t="s">
        <v>67</v>
      </c>
      <c r="C50" s="62" t="s">
        <v>44</v>
      </c>
      <c r="D50" s="62" t="s">
        <v>43</v>
      </c>
      <c r="E50" s="62"/>
      <c r="F50" s="62">
        <v>6</v>
      </c>
      <c r="G50" s="65" t="s">
        <v>102</v>
      </c>
      <c r="H50" s="77" t="s">
        <v>53</v>
      </c>
      <c r="I50" s="60">
        <f>I44</f>
        <v>8450.96</v>
      </c>
      <c r="J50" s="60">
        <f>ROUND(4400/18*P50,2)</f>
        <v>0</v>
      </c>
      <c r="K50" s="60">
        <f>ROUND(4400/18*Q50,2)</f>
        <v>977.78</v>
      </c>
      <c r="L50" s="60">
        <f>ROUND(4400/18*R50,2)</f>
        <v>488.89</v>
      </c>
      <c r="M50" s="60">
        <v>1.1</v>
      </c>
      <c r="N50" s="60">
        <v>1.2</v>
      </c>
      <c r="O50" s="61">
        <f>ROUND(I50*M50*N50,2)</f>
        <v>11155.27</v>
      </c>
      <c r="P50" s="60"/>
      <c r="Q50" s="60">
        <v>4</v>
      </c>
      <c r="R50" s="60">
        <v>2</v>
      </c>
      <c r="S50" s="60">
        <f>ROUND(O50/18*P50,2)</f>
        <v>0</v>
      </c>
      <c r="T50" s="60">
        <f>ROUND(O50/18*Q50,2)+100</f>
        <v>2578.95</v>
      </c>
      <c r="U50" s="60">
        <f>ROUND(O50/18*R50,2)</f>
        <v>1239.47</v>
      </c>
      <c r="V50" s="60">
        <f>ROUND((S50+T50+U50)*0.25,2)</f>
        <v>954.61</v>
      </c>
      <c r="W50" s="60"/>
      <c r="X50" s="60">
        <f>ROUND(O50/18*(Q50+R50+2)*0.06,2)</f>
        <v>297.47</v>
      </c>
      <c r="Y50" s="60"/>
      <c r="Z50" s="60"/>
      <c r="AA50" s="60"/>
      <c r="AB50" s="54">
        <v>281.7</v>
      </c>
      <c r="AC50" s="60"/>
      <c r="AD50" s="60"/>
      <c r="AE50" s="60">
        <f>ROUND(I50*0.05,2)</f>
        <v>422.55</v>
      </c>
      <c r="AF50" s="60"/>
      <c r="AG50" s="60"/>
      <c r="AH50" s="60"/>
      <c r="AI50" s="60">
        <f>ROUND(I50*0.15,2)</f>
        <v>1267.64</v>
      </c>
      <c r="AJ50" s="60"/>
      <c r="AK50" s="60"/>
      <c r="AL50" s="60">
        <f>ROUND(I50*0.15,2)</f>
        <v>1267.64</v>
      </c>
      <c r="AM50" s="60">
        <f>ROUND(4400/18*(P50+Q50+R50+R52+Q52+P52+P54+Q54+R54+Q56)*0.1,2)</f>
        <v>464.44</v>
      </c>
      <c r="AN50" s="60">
        <f>SUM(S50:AM51)</f>
        <v>8774.470000000001</v>
      </c>
      <c r="AO50" s="51">
        <f>AN50+AN52+AN54+AN56</f>
        <v>18845.2</v>
      </c>
    </row>
    <row r="51" spans="1:41" s="34" customFormat="1" ht="18.75" customHeight="1">
      <c r="A51" s="62"/>
      <c r="B51" s="64"/>
      <c r="C51" s="62"/>
      <c r="D51" s="62"/>
      <c r="E51" s="62"/>
      <c r="F51" s="62"/>
      <c r="G51" s="60"/>
      <c r="H51" s="77"/>
      <c r="I51" s="60"/>
      <c r="J51" s="60"/>
      <c r="K51" s="60"/>
      <c r="L51" s="60"/>
      <c r="M51" s="60"/>
      <c r="N51" s="60"/>
      <c r="O51" s="61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54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52"/>
    </row>
    <row r="52" spans="1:41" s="35" customFormat="1" ht="12.75">
      <c r="A52" s="55"/>
      <c r="B52" s="55" t="s">
        <v>49</v>
      </c>
      <c r="C52" s="55"/>
      <c r="D52" s="55"/>
      <c r="E52" s="49"/>
      <c r="F52" s="55"/>
      <c r="G52" s="56" t="s">
        <v>97</v>
      </c>
      <c r="H52" s="57" t="s">
        <v>53</v>
      </c>
      <c r="I52" s="46">
        <f>I50</f>
        <v>8450.96</v>
      </c>
      <c r="J52" s="46">
        <f>ROUND(4400/18*P52,2)</f>
        <v>0</v>
      </c>
      <c r="K52" s="46">
        <f>ROUND(4400/18*Q52,2)</f>
        <v>0</v>
      </c>
      <c r="L52" s="46">
        <f>ROUND(4400/18*R52,2)</f>
        <v>733.33</v>
      </c>
      <c r="M52" s="46">
        <v>1.1</v>
      </c>
      <c r="N52" s="46">
        <v>1.2</v>
      </c>
      <c r="O52" s="54">
        <f>ROUND(I52*M52*N52,2)</f>
        <v>11155.27</v>
      </c>
      <c r="P52" s="46"/>
      <c r="Q52" s="46"/>
      <c r="R52" s="46">
        <v>3</v>
      </c>
      <c r="S52" s="46">
        <f>ROUND(O52/18*P52,2)</f>
        <v>0</v>
      </c>
      <c r="T52" s="46">
        <f>ROUND(O52/18*Q52,2)</f>
        <v>0</v>
      </c>
      <c r="U52" s="46">
        <f>ROUND(O52/18*R52,2)</f>
        <v>1859.21</v>
      </c>
      <c r="V52" s="46">
        <f>ROUND((S52+T52+U52)*0.25,2)</f>
        <v>464.8</v>
      </c>
      <c r="W52" s="46"/>
      <c r="X52" s="49"/>
      <c r="Y52" s="46"/>
      <c r="Z52" s="46"/>
      <c r="AA52" s="4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>
        <f>SUM(S52:AM53)</f>
        <v>2324.01</v>
      </c>
      <c r="AO52" s="52"/>
    </row>
    <row r="53" spans="1:41" s="35" customFormat="1" ht="12.75">
      <c r="A53" s="55"/>
      <c r="B53" s="55"/>
      <c r="C53" s="55"/>
      <c r="D53" s="55"/>
      <c r="E53" s="50"/>
      <c r="F53" s="55"/>
      <c r="G53" s="46"/>
      <c r="H53" s="57"/>
      <c r="I53" s="46"/>
      <c r="J53" s="46"/>
      <c r="K53" s="46"/>
      <c r="L53" s="46"/>
      <c r="M53" s="46"/>
      <c r="N53" s="46"/>
      <c r="O53" s="54"/>
      <c r="P53" s="46"/>
      <c r="Q53" s="46"/>
      <c r="R53" s="46"/>
      <c r="S53" s="46"/>
      <c r="T53" s="46"/>
      <c r="U53" s="46"/>
      <c r="V53" s="46"/>
      <c r="W53" s="46"/>
      <c r="X53" s="50"/>
      <c r="Y53" s="46"/>
      <c r="Z53" s="46"/>
      <c r="AA53" s="50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52"/>
    </row>
    <row r="54" spans="1:41" s="35" customFormat="1" ht="12.75">
      <c r="A54" s="55"/>
      <c r="B54" s="55"/>
      <c r="C54" s="55"/>
      <c r="D54" s="55"/>
      <c r="E54" s="55"/>
      <c r="F54" s="55"/>
      <c r="G54" s="56" t="s">
        <v>81</v>
      </c>
      <c r="H54" s="57" t="s">
        <v>52</v>
      </c>
      <c r="I54" s="46">
        <f>I52</f>
        <v>8450.96</v>
      </c>
      <c r="J54" s="46">
        <f>ROUND(4400/18*P54,2)</f>
        <v>0</v>
      </c>
      <c r="K54" s="46">
        <f>ROUND(4400/18*Q54,2)</f>
        <v>0</v>
      </c>
      <c r="L54" s="46">
        <f>ROUND(4400/18*R54,2)</f>
        <v>977.78</v>
      </c>
      <c r="M54" s="46">
        <v>1.1</v>
      </c>
      <c r="N54" s="46">
        <v>1.2</v>
      </c>
      <c r="O54" s="54">
        <f>ROUND(I54*M54*N54,2)</f>
        <v>11155.27</v>
      </c>
      <c r="P54" s="46"/>
      <c r="Q54" s="46"/>
      <c r="R54" s="46">
        <v>4</v>
      </c>
      <c r="S54" s="46">
        <f>ROUND(O54/18*P54,2)</f>
        <v>0</v>
      </c>
      <c r="T54" s="46">
        <f>ROUND(O54/18*Q54,2)</f>
        <v>0</v>
      </c>
      <c r="U54" s="46">
        <f>ROUND(O54/18*R54,2)</f>
        <v>2478.95</v>
      </c>
      <c r="V54" s="46">
        <f>ROUND((S54+T54+U54)*0.25,2)</f>
        <v>619.74</v>
      </c>
      <c r="W54" s="46"/>
      <c r="X54" s="49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>
        <f>SUM(S54:AM55)</f>
        <v>3098.6899999999996</v>
      </c>
      <c r="AO54" s="52"/>
    </row>
    <row r="55" spans="1:41" s="36" customFormat="1" ht="12.75">
      <c r="A55" s="55"/>
      <c r="B55" s="55"/>
      <c r="C55" s="55"/>
      <c r="D55" s="55"/>
      <c r="E55" s="55"/>
      <c r="F55" s="55"/>
      <c r="G55" s="46"/>
      <c r="H55" s="57"/>
      <c r="I55" s="46"/>
      <c r="J55" s="46"/>
      <c r="K55" s="46"/>
      <c r="L55" s="46"/>
      <c r="M55" s="46"/>
      <c r="N55" s="46"/>
      <c r="O55" s="54"/>
      <c r="P55" s="46"/>
      <c r="Q55" s="46"/>
      <c r="R55" s="46"/>
      <c r="S55" s="46"/>
      <c r="T55" s="46"/>
      <c r="U55" s="46"/>
      <c r="V55" s="46"/>
      <c r="W55" s="46"/>
      <c r="X55" s="50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52"/>
    </row>
    <row r="56" spans="1:41" s="35" customFormat="1" ht="12.75">
      <c r="A56" s="55"/>
      <c r="B56" s="55"/>
      <c r="C56" s="55"/>
      <c r="D56" s="55"/>
      <c r="E56" s="55"/>
      <c r="F56" s="55"/>
      <c r="G56" s="56" t="s">
        <v>103</v>
      </c>
      <c r="H56" s="57" t="s">
        <v>47</v>
      </c>
      <c r="I56" s="46">
        <f>I54</f>
        <v>8450.96</v>
      </c>
      <c r="J56" s="46">
        <f>ROUND(4400/18*P56,2)</f>
        <v>0</v>
      </c>
      <c r="K56" s="46">
        <f>ROUND(4400/18*Q56,2)</f>
        <v>1466.67</v>
      </c>
      <c r="L56" s="46">
        <f>ROUND(4400/18*R56,2)</f>
        <v>0</v>
      </c>
      <c r="M56" s="46">
        <v>1.1</v>
      </c>
      <c r="N56" s="46">
        <v>1.2</v>
      </c>
      <c r="O56" s="54">
        <f>ROUND(I56*M56*N56,2)</f>
        <v>11155.27</v>
      </c>
      <c r="P56" s="46"/>
      <c r="Q56" s="46">
        <v>6</v>
      </c>
      <c r="R56" s="46"/>
      <c r="S56" s="46">
        <f>ROUND(O56/18*P56,2)</f>
        <v>0</v>
      </c>
      <c r="T56" s="46">
        <f>ROUND(O56/18*Q56,2)</f>
        <v>3718.42</v>
      </c>
      <c r="U56" s="46">
        <f>ROUND(O56/18*R56,2)</f>
        <v>0</v>
      </c>
      <c r="V56" s="46">
        <f>ROUND((S56+T56+U56)*0.25,2)</f>
        <v>929.61</v>
      </c>
      <c r="W56" s="46"/>
      <c r="X56" s="49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>
        <f>SUM(S56:AM57)</f>
        <v>4648.03</v>
      </c>
      <c r="AO56" s="52"/>
    </row>
    <row r="57" spans="1:41" s="36" customFormat="1" ht="12.75">
      <c r="A57" s="55"/>
      <c r="B57" s="55"/>
      <c r="C57" s="55"/>
      <c r="D57" s="55"/>
      <c r="E57" s="55"/>
      <c r="F57" s="55"/>
      <c r="G57" s="46"/>
      <c r="H57" s="57"/>
      <c r="I57" s="46"/>
      <c r="J57" s="46"/>
      <c r="K57" s="46"/>
      <c r="L57" s="46"/>
      <c r="M57" s="46"/>
      <c r="N57" s="46"/>
      <c r="O57" s="54"/>
      <c r="P57" s="46"/>
      <c r="Q57" s="46"/>
      <c r="R57" s="46"/>
      <c r="S57" s="46"/>
      <c r="T57" s="46"/>
      <c r="U57" s="46"/>
      <c r="V57" s="46"/>
      <c r="W57" s="46"/>
      <c r="X57" s="50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53"/>
    </row>
    <row r="58" spans="1:41" s="34" customFormat="1" ht="19.5" customHeight="1">
      <c r="A58" s="62">
        <v>8</v>
      </c>
      <c r="B58" s="63" t="s">
        <v>68</v>
      </c>
      <c r="C58" s="62" t="s">
        <v>44</v>
      </c>
      <c r="D58" s="63" t="s">
        <v>43</v>
      </c>
      <c r="E58" s="62"/>
      <c r="F58" s="62">
        <v>24</v>
      </c>
      <c r="G58" s="65" t="s">
        <v>104</v>
      </c>
      <c r="H58" s="66" t="s">
        <v>52</v>
      </c>
      <c r="I58" s="60">
        <f>I50</f>
        <v>8450.96</v>
      </c>
      <c r="J58" s="60">
        <f>ROUND(4400/18*P58,2)</f>
        <v>0</v>
      </c>
      <c r="K58" s="60">
        <f>ROUND(4400/18*Q58,2)</f>
        <v>977.78</v>
      </c>
      <c r="L58" s="60">
        <f>ROUND(4400/18*R58,2)</f>
        <v>488.89</v>
      </c>
      <c r="M58" s="60">
        <v>1.1</v>
      </c>
      <c r="N58" s="60">
        <v>1.2</v>
      </c>
      <c r="O58" s="61">
        <f>ROUND(I58*M58*N58,2)</f>
        <v>11155.27</v>
      </c>
      <c r="P58" s="60"/>
      <c r="Q58" s="60">
        <v>4</v>
      </c>
      <c r="R58" s="60">
        <v>2</v>
      </c>
      <c r="S58" s="60">
        <f>ROUND(O58/18*P58,2)</f>
        <v>0</v>
      </c>
      <c r="T58" s="60">
        <f>ROUND(O58/18*Q58,2)+100</f>
        <v>2578.95</v>
      </c>
      <c r="U58" s="60">
        <f>ROUND(O58/18*R58,2)</f>
        <v>1239.47</v>
      </c>
      <c r="V58" s="60">
        <f>ROUND((S58+T58+U58)*0.25,2)</f>
        <v>954.61</v>
      </c>
      <c r="W58" s="60"/>
      <c r="X58" s="63">
        <f>ROUND(O58/18*(Q58+R58)*0.06,2)</f>
        <v>223.11</v>
      </c>
      <c r="Y58" s="60"/>
      <c r="Z58" s="60"/>
      <c r="AA58" s="60"/>
      <c r="AB58" s="68">
        <v>422.55</v>
      </c>
      <c r="AC58" s="60"/>
      <c r="AD58" s="60"/>
      <c r="AE58" s="60">
        <f>ROUND(I58*0.05,2)</f>
        <v>422.55</v>
      </c>
      <c r="AF58" s="60"/>
      <c r="AG58" s="60"/>
      <c r="AH58" s="60"/>
      <c r="AI58" s="60"/>
      <c r="AJ58" s="60"/>
      <c r="AK58" s="60"/>
      <c r="AL58" s="60"/>
      <c r="AM58" s="60">
        <f>ROUND(4400/18*(P58+Q58+R58+R60+Q60+P60+P62+Q62+R62)*0.15,2)</f>
        <v>660</v>
      </c>
      <c r="AN58" s="60">
        <f>SUM(S58:AM59)</f>
        <v>6501.24</v>
      </c>
      <c r="AO58" s="67">
        <f>AN58+AN60+AN62</f>
        <v>15797.29</v>
      </c>
    </row>
    <row r="59" spans="1:41" s="34" customFormat="1" ht="21.75" customHeight="1">
      <c r="A59" s="62"/>
      <c r="B59" s="64"/>
      <c r="C59" s="62"/>
      <c r="D59" s="64"/>
      <c r="E59" s="62"/>
      <c r="F59" s="62"/>
      <c r="G59" s="60"/>
      <c r="H59" s="66"/>
      <c r="I59" s="60"/>
      <c r="J59" s="60"/>
      <c r="K59" s="60"/>
      <c r="L59" s="60"/>
      <c r="M59" s="60"/>
      <c r="N59" s="60"/>
      <c r="O59" s="61"/>
      <c r="P59" s="60"/>
      <c r="Q59" s="60"/>
      <c r="R59" s="60"/>
      <c r="S59" s="60"/>
      <c r="T59" s="60"/>
      <c r="U59" s="60"/>
      <c r="V59" s="60"/>
      <c r="W59" s="60"/>
      <c r="X59" s="64"/>
      <c r="Y59" s="60"/>
      <c r="Z59" s="60"/>
      <c r="AA59" s="60"/>
      <c r="AB59" s="68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7"/>
    </row>
    <row r="60" spans="1:41" s="35" customFormat="1" ht="12.75">
      <c r="A60" s="55"/>
      <c r="B60" s="55" t="s">
        <v>49</v>
      </c>
      <c r="C60" s="55"/>
      <c r="D60" s="55"/>
      <c r="E60" s="49"/>
      <c r="F60" s="55"/>
      <c r="G60" s="56" t="s">
        <v>97</v>
      </c>
      <c r="H60" s="57" t="s">
        <v>53</v>
      </c>
      <c r="I60" s="46">
        <f>I58</f>
        <v>8450.96</v>
      </c>
      <c r="J60" s="46">
        <f>ROUND(4400/18*P60,2)</f>
        <v>0</v>
      </c>
      <c r="K60" s="46">
        <f>ROUND(4400/18*Q60,2)</f>
        <v>0</v>
      </c>
      <c r="L60" s="46">
        <f>ROUND(4400/18*R60,2)</f>
        <v>977.78</v>
      </c>
      <c r="M60" s="46">
        <v>1.1</v>
      </c>
      <c r="N60" s="46">
        <v>1.2</v>
      </c>
      <c r="O60" s="54">
        <f>ROUND(I60*M60*N60,2)</f>
        <v>11155.27</v>
      </c>
      <c r="P60" s="46"/>
      <c r="Q60" s="46"/>
      <c r="R60" s="46">
        <v>4</v>
      </c>
      <c r="S60" s="46">
        <f>ROUND(O60/18*P60,2)</f>
        <v>0</v>
      </c>
      <c r="T60" s="46">
        <f>ROUND(O60/18*Q60,2)</f>
        <v>0</v>
      </c>
      <c r="U60" s="46">
        <f>ROUND(O60/18*R60,2)</f>
        <v>2478.95</v>
      </c>
      <c r="V60" s="46">
        <f>ROUND((S60+T60+U60)*0.25,2)</f>
        <v>619.74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>
        <f>SUM(S60:AM61)</f>
        <v>3098.6899999999996</v>
      </c>
      <c r="AO60" s="67"/>
    </row>
    <row r="61" spans="1:41" s="35" customFormat="1" ht="12.75">
      <c r="A61" s="55"/>
      <c r="B61" s="55"/>
      <c r="C61" s="55"/>
      <c r="D61" s="55"/>
      <c r="E61" s="50"/>
      <c r="F61" s="55"/>
      <c r="G61" s="46"/>
      <c r="H61" s="57"/>
      <c r="I61" s="46"/>
      <c r="J61" s="46"/>
      <c r="K61" s="46"/>
      <c r="L61" s="46"/>
      <c r="M61" s="46"/>
      <c r="N61" s="46"/>
      <c r="O61" s="54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67"/>
    </row>
    <row r="62" spans="1:41" s="35" customFormat="1" ht="12.75">
      <c r="A62" s="55"/>
      <c r="B62" s="55"/>
      <c r="C62" s="55"/>
      <c r="D62" s="55"/>
      <c r="E62" s="55"/>
      <c r="F62" s="55"/>
      <c r="G62" s="56" t="s">
        <v>105</v>
      </c>
      <c r="H62" s="57" t="s">
        <v>52</v>
      </c>
      <c r="I62" s="46">
        <f>I58</f>
        <v>8450.96</v>
      </c>
      <c r="J62" s="46">
        <f>ROUND(4400/18*P62,2)</f>
        <v>0</v>
      </c>
      <c r="K62" s="46">
        <f>ROUND(4400/18*Q62,2)</f>
        <v>1466.67</v>
      </c>
      <c r="L62" s="46">
        <f>ROUND(4400/18*R62,2)</f>
        <v>488.89</v>
      </c>
      <c r="M62" s="46">
        <v>1.1</v>
      </c>
      <c r="N62" s="46">
        <v>1.2</v>
      </c>
      <c r="O62" s="54">
        <f>ROUND(I62*M62*N62,2)</f>
        <v>11155.27</v>
      </c>
      <c r="P62" s="46"/>
      <c r="Q62" s="46">
        <v>6</v>
      </c>
      <c r="R62" s="46">
        <v>2</v>
      </c>
      <c r="S62" s="46">
        <f>ROUND(O62/18*P62,2)</f>
        <v>0</v>
      </c>
      <c r="T62" s="46">
        <f>ROUND(O62/18*Q62,2)</f>
        <v>3718.42</v>
      </c>
      <c r="U62" s="46">
        <f>ROUND(O62/18*R62,2)</f>
        <v>1239.47</v>
      </c>
      <c r="V62" s="46">
        <f>ROUND((S62+T62+U62)*0.25,2)</f>
        <v>1239.47</v>
      </c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>
        <f>SUM(S62:AM63)</f>
        <v>6197.360000000001</v>
      </c>
      <c r="AO62" s="67"/>
    </row>
    <row r="63" spans="1:41" s="35" customFormat="1" ht="17.25" customHeight="1">
      <c r="A63" s="55"/>
      <c r="B63" s="55"/>
      <c r="C63" s="55"/>
      <c r="D63" s="55"/>
      <c r="E63" s="55"/>
      <c r="F63" s="55"/>
      <c r="G63" s="46"/>
      <c r="H63" s="57"/>
      <c r="I63" s="46"/>
      <c r="J63" s="46"/>
      <c r="K63" s="46"/>
      <c r="L63" s="46"/>
      <c r="M63" s="46"/>
      <c r="N63" s="46"/>
      <c r="O63" s="54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67"/>
    </row>
    <row r="64" spans="1:41" s="34" customFormat="1" ht="32.25" customHeight="1">
      <c r="A64" s="62">
        <v>9</v>
      </c>
      <c r="B64" s="63" t="s">
        <v>69</v>
      </c>
      <c r="C64" s="63" t="s">
        <v>70</v>
      </c>
      <c r="D64" s="63" t="s">
        <v>43</v>
      </c>
      <c r="E64" s="62"/>
      <c r="F64" s="62">
        <v>17</v>
      </c>
      <c r="G64" s="60" t="s">
        <v>54</v>
      </c>
      <c r="H64" s="66" t="s">
        <v>55</v>
      </c>
      <c r="I64" s="60">
        <f>I58</f>
        <v>8450.96</v>
      </c>
      <c r="J64" s="60">
        <f>ROUND(4400/18*P64,2)</f>
        <v>0</v>
      </c>
      <c r="K64" s="60">
        <f>ROUND(4400/18*Q64,2)</f>
        <v>1222.22</v>
      </c>
      <c r="L64" s="60">
        <f>ROUND(4400/18*R64,2)</f>
        <v>977.78</v>
      </c>
      <c r="M64" s="60"/>
      <c r="N64" s="60"/>
      <c r="O64" s="61">
        <f>ROUND(I64*M64*N64,2)</f>
        <v>0</v>
      </c>
      <c r="P64" s="60"/>
      <c r="Q64" s="60">
        <v>5</v>
      </c>
      <c r="R64" s="60">
        <v>4</v>
      </c>
      <c r="S64" s="60"/>
      <c r="T64" s="60"/>
      <c r="U64" s="60"/>
      <c r="V64" s="60">
        <f>ROUND(AL64*0.25,2)</f>
        <v>2788.82</v>
      </c>
      <c r="W64" s="60"/>
      <c r="X64" s="60"/>
      <c r="Y64" s="60"/>
      <c r="Z64" s="60"/>
      <c r="AA64" s="60"/>
      <c r="AB64" s="68">
        <f>ROUND(I64/18*R66*0.05,2)</f>
        <v>93.9</v>
      </c>
      <c r="AC64" s="60"/>
      <c r="AD64" s="60">
        <f>ROUND(I64*0.1,2)</f>
        <v>845.1</v>
      </c>
      <c r="AE64" s="60">
        <f>ROUND(I64*0.05,2)</f>
        <v>422.55</v>
      </c>
      <c r="AF64" s="60"/>
      <c r="AG64" s="60"/>
      <c r="AH64" s="60"/>
      <c r="AI64" s="60"/>
      <c r="AJ64" s="60"/>
      <c r="AK64" s="60"/>
      <c r="AL64" s="60">
        <v>11155.27</v>
      </c>
      <c r="AM64" s="68">
        <f>ROUND(AL64*0.15,2)</f>
        <v>1673.29</v>
      </c>
      <c r="AN64" s="60">
        <f>SUM(S64:AM65)</f>
        <v>16978.93</v>
      </c>
      <c r="AO64" s="67">
        <f>AN64+AN66+AN68</f>
        <v>20977.3</v>
      </c>
    </row>
    <row r="65" spans="1:41" s="37" customFormat="1" ht="22.5" customHeight="1">
      <c r="A65" s="62"/>
      <c r="B65" s="64"/>
      <c r="C65" s="64"/>
      <c r="D65" s="64"/>
      <c r="E65" s="62"/>
      <c r="F65" s="62"/>
      <c r="G65" s="60"/>
      <c r="H65" s="66"/>
      <c r="I65" s="60"/>
      <c r="J65" s="60"/>
      <c r="K65" s="60"/>
      <c r="L65" s="60"/>
      <c r="M65" s="60"/>
      <c r="N65" s="60"/>
      <c r="O65" s="61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8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8"/>
      <c r="AN65" s="60"/>
      <c r="AO65" s="67"/>
    </row>
    <row r="66" spans="1:41" s="35" customFormat="1" ht="12.75">
      <c r="A66" s="55"/>
      <c r="B66" s="55" t="s">
        <v>49</v>
      </c>
      <c r="C66" s="55"/>
      <c r="D66" s="55"/>
      <c r="E66" s="49"/>
      <c r="F66" s="55"/>
      <c r="G66" s="56" t="s">
        <v>103</v>
      </c>
      <c r="H66" s="57" t="s">
        <v>53</v>
      </c>
      <c r="I66" s="46">
        <f>I64</f>
        <v>8450.96</v>
      </c>
      <c r="J66" s="46">
        <f>ROUND(4400/18*P66,2)</f>
        <v>0</v>
      </c>
      <c r="K66" s="46">
        <f>ROUND(4400/18*Q66,2)</f>
        <v>0</v>
      </c>
      <c r="L66" s="46">
        <f>ROUND(4400/18*R66,2)</f>
        <v>977.78</v>
      </c>
      <c r="M66" s="46">
        <v>1.1</v>
      </c>
      <c r="N66" s="46">
        <v>1.2</v>
      </c>
      <c r="O66" s="54">
        <f>ROUND(I66*M66*N66,2)</f>
        <v>11155.27</v>
      </c>
      <c r="P66" s="46"/>
      <c r="Q66" s="46"/>
      <c r="R66" s="46">
        <v>4</v>
      </c>
      <c r="S66" s="46">
        <f>ROUND(O66/18*P66,2)</f>
        <v>0</v>
      </c>
      <c r="T66" s="46">
        <f>ROUND(O66/18*Q66,2)</f>
        <v>0</v>
      </c>
      <c r="U66" s="46">
        <f>ROUND(O66/18*R66,2)+100</f>
        <v>2578.95</v>
      </c>
      <c r="V66" s="46">
        <f>ROUND((S66+T66+U66)*0.25,2)</f>
        <v>644.74</v>
      </c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>
        <f>SUM(S66:AM67)</f>
        <v>3223.6899999999996</v>
      </c>
      <c r="AO66" s="67"/>
    </row>
    <row r="67" spans="1:41" s="35" customFormat="1" ht="12.75">
      <c r="A67" s="55"/>
      <c r="B67" s="55"/>
      <c r="C67" s="55"/>
      <c r="D67" s="55"/>
      <c r="E67" s="50"/>
      <c r="F67" s="55"/>
      <c r="G67" s="46"/>
      <c r="H67" s="57"/>
      <c r="I67" s="46"/>
      <c r="J67" s="46"/>
      <c r="K67" s="46"/>
      <c r="L67" s="46"/>
      <c r="M67" s="46"/>
      <c r="N67" s="46"/>
      <c r="O67" s="54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67"/>
    </row>
    <row r="68" spans="1:41" s="35" customFormat="1" ht="12.75">
      <c r="A68" s="55"/>
      <c r="B68" s="55"/>
      <c r="C68" s="55"/>
      <c r="D68" s="55"/>
      <c r="E68" s="55"/>
      <c r="F68" s="55"/>
      <c r="G68" s="56" t="s">
        <v>97</v>
      </c>
      <c r="H68" s="57" t="s">
        <v>66</v>
      </c>
      <c r="I68" s="46">
        <f>I66</f>
        <v>8450.96</v>
      </c>
      <c r="J68" s="46">
        <f>ROUND(4400/18*P68,2)</f>
        <v>0</v>
      </c>
      <c r="K68" s="46">
        <f>ROUND(4400/18*Q68,2)</f>
        <v>0</v>
      </c>
      <c r="L68" s="46">
        <f>ROUND(4400/18*R68,2)</f>
        <v>244.44</v>
      </c>
      <c r="M68" s="46">
        <v>1.1</v>
      </c>
      <c r="N68" s="46">
        <v>1.2</v>
      </c>
      <c r="O68" s="54">
        <f>ROUND(I68*M68*N68,2)</f>
        <v>11155.27</v>
      </c>
      <c r="P68" s="46"/>
      <c r="Q68" s="46"/>
      <c r="R68" s="46">
        <v>1</v>
      </c>
      <c r="S68" s="46">
        <f>ROUND(O68/18*P68,2)</f>
        <v>0</v>
      </c>
      <c r="T68" s="46">
        <f>ROUND(O68/18*Q68,2)</f>
        <v>0</v>
      </c>
      <c r="U68" s="46">
        <f>ROUND(O68/18*R68,2)</f>
        <v>619.74</v>
      </c>
      <c r="V68" s="46">
        <f>ROUND((S68+T68+U68)*0.25,2)</f>
        <v>154.94</v>
      </c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>
        <f>SUM(S68:AM69)</f>
        <v>774.6800000000001</v>
      </c>
      <c r="AO68" s="67"/>
    </row>
    <row r="69" spans="1:41" s="36" customFormat="1" ht="12.75">
      <c r="A69" s="55"/>
      <c r="B69" s="55"/>
      <c r="C69" s="55"/>
      <c r="D69" s="55"/>
      <c r="E69" s="55"/>
      <c r="F69" s="55"/>
      <c r="G69" s="46"/>
      <c r="H69" s="57"/>
      <c r="I69" s="46"/>
      <c r="J69" s="46"/>
      <c r="K69" s="46"/>
      <c r="L69" s="46"/>
      <c r="M69" s="46"/>
      <c r="N69" s="46"/>
      <c r="O69" s="54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67"/>
    </row>
    <row r="70" spans="1:41" s="34" customFormat="1" ht="15.75" customHeight="1">
      <c r="A70" s="62">
        <v>10</v>
      </c>
      <c r="B70" s="63" t="s">
        <v>71</v>
      </c>
      <c r="C70" s="62" t="s">
        <v>44</v>
      </c>
      <c r="D70" s="62" t="s">
        <v>43</v>
      </c>
      <c r="E70" s="62"/>
      <c r="F70" s="62">
        <v>22</v>
      </c>
      <c r="G70" s="65" t="s">
        <v>106</v>
      </c>
      <c r="H70" s="66" t="s">
        <v>47</v>
      </c>
      <c r="I70" s="60">
        <f>I64</f>
        <v>8450.96</v>
      </c>
      <c r="J70" s="60">
        <f>ROUND(4400/18*P70,2)</f>
        <v>0</v>
      </c>
      <c r="K70" s="60">
        <f>ROUND(4400/18*Q70,2)</f>
        <v>977.78</v>
      </c>
      <c r="L70" s="60">
        <f>ROUND(4400/18*R70,2)</f>
        <v>0</v>
      </c>
      <c r="M70" s="60">
        <v>1.1</v>
      </c>
      <c r="N70" s="60">
        <v>1.2</v>
      </c>
      <c r="O70" s="61">
        <f>ROUND(I70*M70*N70,2)</f>
        <v>11155.27</v>
      </c>
      <c r="P70" s="60"/>
      <c r="Q70" s="60">
        <v>4</v>
      </c>
      <c r="R70" s="60"/>
      <c r="S70" s="60">
        <f>ROUND(O70/18*P70,2)</f>
        <v>0</v>
      </c>
      <c r="T70" s="60">
        <f>ROUND(O70/18*Q70,2)+100</f>
        <v>2578.95</v>
      </c>
      <c r="U70" s="60">
        <f>ROUND(O70/18*R70,2)</f>
        <v>0</v>
      </c>
      <c r="V70" s="60">
        <f>ROUND((S70+T70+U70)*0.25,2)</f>
        <v>644.74</v>
      </c>
      <c r="W70" s="60"/>
      <c r="X70" s="60"/>
      <c r="Y70" s="60"/>
      <c r="Z70" s="60"/>
      <c r="AA70" s="60"/>
      <c r="AB70" s="68">
        <v>539.92</v>
      </c>
      <c r="AC70" s="60"/>
      <c r="AD70" s="60">
        <f>ROUND(I70*0.1,2)</f>
        <v>845.1</v>
      </c>
      <c r="AE70" s="60">
        <f>ROUND(I70*0.05,2)</f>
        <v>422.55</v>
      </c>
      <c r="AF70" s="60"/>
      <c r="AG70" s="60"/>
      <c r="AH70" s="60"/>
      <c r="AI70" s="60"/>
      <c r="AJ70" s="60"/>
      <c r="AK70" s="60"/>
      <c r="AL70" s="60"/>
      <c r="AM70" s="60">
        <f>ROUND(4400/18*(P70+Q70+R70+R72+Q72+P72+P74+Q74+R74)*0.15,2)</f>
        <v>696.67</v>
      </c>
      <c r="AN70" s="60">
        <f>SUM(S70:AM71)</f>
        <v>5727.93</v>
      </c>
      <c r="AO70" s="67">
        <f>AN70+AN72+AN74</f>
        <v>17348.010000000002</v>
      </c>
    </row>
    <row r="71" spans="1:41" s="34" customFormat="1" ht="20.25" customHeight="1">
      <c r="A71" s="62"/>
      <c r="B71" s="64"/>
      <c r="C71" s="62"/>
      <c r="D71" s="62"/>
      <c r="E71" s="62"/>
      <c r="F71" s="62"/>
      <c r="G71" s="60"/>
      <c r="H71" s="66"/>
      <c r="I71" s="60"/>
      <c r="J71" s="60"/>
      <c r="K71" s="60"/>
      <c r="L71" s="60"/>
      <c r="M71" s="60"/>
      <c r="N71" s="60"/>
      <c r="O71" s="61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8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7"/>
    </row>
    <row r="72" spans="1:41" s="35" customFormat="1" ht="12.75">
      <c r="A72" s="55"/>
      <c r="B72" s="55" t="s">
        <v>49</v>
      </c>
      <c r="C72" s="55"/>
      <c r="D72" s="107"/>
      <c r="E72" s="49"/>
      <c r="F72" s="55"/>
      <c r="G72" s="56" t="s">
        <v>107</v>
      </c>
      <c r="H72" s="57" t="s">
        <v>52</v>
      </c>
      <c r="I72" s="46">
        <f>I70</f>
        <v>8450.96</v>
      </c>
      <c r="J72" s="46">
        <f>ROUND(4400/18*P72,2)</f>
        <v>0</v>
      </c>
      <c r="K72" s="46">
        <f>ROUND(4400/18*Q72,2)</f>
        <v>1466.67</v>
      </c>
      <c r="L72" s="46">
        <f>ROUND(4400/18*R72,2)</f>
        <v>1955.56</v>
      </c>
      <c r="M72" s="46">
        <v>1.1</v>
      </c>
      <c r="N72" s="46">
        <v>1.2</v>
      </c>
      <c r="O72" s="54">
        <f>ROUND(I72*M72*N72,2)</f>
        <v>11155.27</v>
      </c>
      <c r="P72" s="46"/>
      <c r="Q72" s="46">
        <v>6</v>
      </c>
      <c r="R72" s="46">
        <v>8</v>
      </c>
      <c r="S72" s="46">
        <f>ROUND(O72/18*P72,2)</f>
        <v>0</v>
      </c>
      <c r="T72" s="46">
        <f>ROUND(O72/18*Q72,2)</f>
        <v>3718.42</v>
      </c>
      <c r="U72" s="46">
        <f>ROUND(O72/18*R72,2)</f>
        <v>4957.9</v>
      </c>
      <c r="V72" s="46">
        <f>ROUND((S72+T72+U72)*0.25,2)</f>
        <v>2169.08</v>
      </c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>
        <f>SUM(S72:AM73)</f>
        <v>10845.4</v>
      </c>
      <c r="AO72" s="67"/>
    </row>
    <row r="73" spans="1:41" s="35" customFormat="1" ht="12.75">
      <c r="A73" s="55"/>
      <c r="B73" s="55"/>
      <c r="C73" s="55"/>
      <c r="D73" s="108"/>
      <c r="E73" s="50"/>
      <c r="F73" s="55"/>
      <c r="G73" s="46"/>
      <c r="H73" s="57"/>
      <c r="I73" s="46"/>
      <c r="J73" s="46"/>
      <c r="K73" s="46"/>
      <c r="L73" s="46"/>
      <c r="M73" s="46"/>
      <c r="N73" s="46"/>
      <c r="O73" s="54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67"/>
    </row>
    <row r="74" spans="1:41" s="35" customFormat="1" ht="12.75">
      <c r="A74" s="55"/>
      <c r="B74" s="55"/>
      <c r="C74" s="55"/>
      <c r="D74" s="55"/>
      <c r="E74" s="55"/>
      <c r="F74" s="55"/>
      <c r="G74" s="56" t="s">
        <v>97</v>
      </c>
      <c r="H74" s="57" t="s">
        <v>72</v>
      </c>
      <c r="I74" s="46">
        <f>I70</f>
        <v>8450.96</v>
      </c>
      <c r="J74" s="46">
        <f>ROUND(4400/18*P74,2)</f>
        <v>0</v>
      </c>
      <c r="K74" s="46">
        <f>ROUND(4400/18*Q74,2)</f>
        <v>0</v>
      </c>
      <c r="L74" s="46">
        <f>ROUND(4400/18*R74,2)</f>
        <v>244.44</v>
      </c>
      <c r="M74" s="46">
        <v>1.1</v>
      </c>
      <c r="N74" s="46">
        <v>1.2</v>
      </c>
      <c r="O74" s="54">
        <f>ROUND(I74*M74*N74,2)</f>
        <v>11155.27</v>
      </c>
      <c r="P74" s="46"/>
      <c r="Q74" s="46"/>
      <c r="R74" s="46">
        <v>1</v>
      </c>
      <c r="S74" s="46">
        <f>ROUND(O74/18*P74,2)</f>
        <v>0</v>
      </c>
      <c r="T74" s="46">
        <f>ROUND(O74/18*Q74,2)</f>
        <v>0</v>
      </c>
      <c r="U74" s="46">
        <f>ROUND(O74/18*R74,2)</f>
        <v>619.74</v>
      </c>
      <c r="V74" s="46">
        <f>ROUND((S74+T74+U74)*0.25,2)</f>
        <v>154.94</v>
      </c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>
        <f>SUM(S74:AM75)</f>
        <v>774.6800000000001</v>
      </c>
      <c r="AO74" s="67"/>
    </row>
    <row r="75" spans="1:41" s="36" customFormat="1" ht="12.75">
      <c r="A75" s="55"/>
      <c r="B75" s="55"/>
      <c r="C75" s="55"/>
      <c r="D75" s="55"/>
      <c r="E75" s="55"/>
      <c r="F75" s="55"/>
      <c r="G75" s="46"/>
      <c r="H75" s="57"/>
      <c r="I75" s="46"/>
      <c r="J75" s="46"/>
      <c r="K75" s="46"/>
      <c r="L75" s="46"/>
      <c r="M75" s="46"/>
      <c r="N75" s="46"/>
      <c r="O75" s="54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67"/>
    </row>
    <row r="76" spans="1:41" s="34" customFormat="1" ht="12.75">
      <c r="A76" s="62">
        <v>11</v>
      </c>
      <c r="B76" s="63" t="s">
        <v>73</v>
      </c>
      <c r="C76" s="62" t="s">
        <v>44</v>
      </c>
      <c r="D76" s="63" t="s">
        <v>43</v>
      </c>
      <c r="E76" s="62"/>
      <c r="F76" s="62">
        <v>18</v>
      </c>
      <c r="G76" s="65" t="s">
        <v>108</v>
      </c>
      <c r="H76" s="66" t="s">
        <v>52</v>
      </c>
      <c r="I76" s="60">
        <f>I70</f>
        <v>8450.96</v>
      </c>
      <c r="J76" s="60">
        <f>ROUND(4400/18*P76,2)</f>
        <v>0</v>
      </c>
      <c r="K76" s="60">
        <f>ROUND(4400/18*Q76,2)</f>
        <v>3666.67</v>
      </c>
      <c r="L76" s="60">
        <f>ROUND(4400/18*R76,2)</f>
        <v>1466.67</v>
      </c>
      <c r="M76" s="60">
        <v>1.1</v>
      </c>
      <c r="N76" s="60">
        <v>1.2</v>
      </c>
      <c r="O76" s="61">
        <f>ROUND(I76*M76*N76,2)</f>
        <v>11155.27</v>
      </c>
      <c r="P76" s="63"/>
      <c r="Q76" s="60">
        <v>15</v>
      </c>
      <c r="R76" s="60">
        <v>6</v>
      </c>
      <c r="S76" s="60">
        <f>ROUND(O76/18*P76,2)</f>
        <v>0</v>
      </c>
      <c r="T76" s="60">
        <f>ROUND(O76/18*Q76,2)+100</f>
        <v>9396.06</v>
      </c>
      <c r="U76" s="60">
        <f>ROUND(O76/18*R76,2)</f>
        <v>3718.42</v>
      </c>
      <c r="V76" s="60">
        <f>ROUND((S76+T76+U76)*0.25,2)</f>
        <v>3278.62</v>
      </c>
      <c r="W76" s="60"/>
      <c r="X76" s="60"/>
      <c r="Y76" s="60"/>
      <c r="Z76" s="60"/>
      <c r="AA76" s="60"/>
      <c r="AB76" s="60"/>
      <c r="AC76" s="60"/>
      <c r="AD76" s="60"/>
      <c r="AE76" s="60">
        <f>ROUND(I76*0.05,2)</f>
        <v>422.55</v>
      </c>
      <c r="AF76" s="60"/>
      <c r="AG76" s="60"/>
      <c r="AH76" s="60"/>
      <c r="AI76" s="60"/>
      <c r="AJ76" s="60"/>
      <c r="AK76" s="60"/>
      <c r="AL76" s="60">
        <f>ROUND(I76*0.2,2)</f>
        <v>1690.19</v>
      </c>
      <c r="AM76" s="60">
        <f>ROUND(4400/18*(P76+Q76+R76+R78+Q78+P78+P80+Q80+R80)*0.15,2)</f>
        <v>770</v>
      </c>
      <c r="AN76" s="60">
        <f>SUM(S76:AM77)</f>
        <v>19275.839999999997</v>
      </c>
      <c r="AO76" s="67">
        <f>AN76+AN78+AN80</f>
        <v>19275.839999999997</v>
      </c>
    </row>
    <row r="77" spans="1:41" s="34" customFormat="1" ht="28.5" customHeight="1">
      <c r="A77" s="62"/>
      <c r="B77" s="64"/>
      <c r="C77" s="62"/>
      <c r="D77" s="64"/>
      <c r="E77" s="62"/>
      <c r="F77" s="62"/>
      <c r="G77" s="60"/>
      <c r="H77" s="66"/>
      <c r="I77" s="60"/>
      <c r="J77" s="60"/>
      <c r="K77" s="60"/>
      <c r="L77" s="60"/>
      <c r="M77" s="60"/>
      <c r="N77" s="60"/>
      <c r="O77" s="61"/>
      <c r="P77" s="64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7"/>
    </row>
    <row r="78" spans="1:41" s="35" customFormat="1" ht="12.75">
      <c r="A78" s="55"/>
      <c r="B78" s="55" t="s">
        <v>49</v>
      </c>
      <c r="C78" s="55"/>
      <c r="D78" s="55"/>
      <c r="E78" s="49"/>
      <c r="F78" s="55"/>
      <c r="G78" s="46"/>
      <c r="H78" s="57"/>
      <c r="I78" s="46"/>
      <c r="J78" s="46">
        <f>ROUND(4400/18*P78,2)</f>
        <v>0</v>
      </c>
      <c r="K78" s="46">
        <f>ROUND(4400/18*Q78,2)</f>
        <v>0</v>
      </c>
      <c r="L78" s="46">
        <f>ROUND(4400/18*R78,2)</f>
        <v>0</v>
      </c>
      <c r="M78" s="46"/>
      <c r="N78" s="46"/>
      <c r="O78" s="54">
        <f>ROUND(I78*M78*N78,2)</f>
        <v>0</v>
      </c>
      <c r="P78" s="46"/>
      <c r="Q78" s="46"/>
      <c r="R78" s="46"/>
      <c r="S78" s="46">
        <f>ROUND(O78/18*P78,2)</f>
        <v>0</v>
      </c>
      <c r="T78" s="46">
        <f>ROUND(O78/18*Q78,2)</f>
        <v>0</v>
      </c>
      <c r="U78" s="46">
        <f>ROUND(O78/18*R78,2)</f>
        <v>0</v>
      </c>
      <c r="V78" s="46">
        <f>ROUND((S78+T78+U78)*0.25,2)</f>
        <v>0</v>
      </c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>
        <f>SUM(S78:AM79)</f>
        <v>0</v>
      </c>
      <c r="AO78" s="67"/>
    </row>
    <row r="79" spans="1:41" s="35" customFormat="1" ht="12.75">
      <c r="A79" s="55"/>
      <c r="B79" s="55"/>
      <c r="C79" s="55"/>
      <c r="D79" s="55"/>
      <c r="E79" s="50"/>
      <c r="F79" s="55"/>
      <c r="G79" s="46"/>
      <c r="H79" s="57"/>
      <c r="I79" s="46"/>
      <c r="J79" s="46"/>
      <c r="K79" s="46"/>
      <c r="L79" s="46"/>
      <c r="M79" s="46"/>
      <c r="N79" s="46"/>
      <c r="O79" s="54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67"/>
    </row>
    <row r="80" spans="1:41" s="35" customFormat="1" ht="12.75">
      <c r="A80" s="55"/>
      <c r="B80" s="55"/>
      <c r="C80" s="55"/>
      <c r="D80" s="55"/>
      <c r="E80" s="55"/>
      <c r="F80" s="55"/>
      <c r="G80" s="46"/>
      <c r="H80" s="57"/>
      <c r="I80" s="46"/>
      <c r="J80" s="46">
        <f>ROUND(4400/18*P80,2)</f>
        <v>0</v>
      </c>
      <c r="K80" s="46">
        <f>ROUND(4400/18*Q80,2)</f>
        <v>0</v>
      </c>
      <c r="L80" s="46">
        <f>ROUND(4400/18*R80,2)</f>
        <v>0</v>
      </c>
      <c r="M80" s="46"/>
      <c r="N80" s="46"/>
      <c r="O80" s="54">
        <f>ROUND(I80*M80*N80,2)</f>
        <v>0</v>
      </c>
      <c r="P80" s="46"/>
      <c r="Q80" s="46"/>
      <c r="R80" s="46"/>
      <c r="S80" s="46">
        <f>ROUND(O80/18*P80,2)</f>
        <v>0</v>
      </c>
      <c r="T80" s="46">
        <f>ROUND(O80/18*Q80,2)</f>
        <v>0</v>
      </c>
      <c r="U80" s="46">
        <f>ROUND(O80/18*R80,2)</f>
        <v>0</v>
      </c>
      <c r="V80" s="46">
        <f>ROUND((S80+T80+U80)*0.25,2)</f>
        <v>0</v>
      </c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>
        <f>SUM(S80:AM81)</f>
        <v>0</v>
      </c>
      <c r="AO80" s="67"/>
    </row>
    <row r="81" spans="1:41" s="36" customFormat="1" ht="12.75">
      <c r="A81" s="55"/>
      <c r="B81" s="55"/>
      <c r="C81" s="55"/>
      <c r="D81" s="55"/>
      <c r="E81" s="55"/>
      <c r="F81" s="55"/>
      <c r="G81" s="46"/>
      <c r="H81" s="57"/>
      <c r="I81" s="46"/>
      <c r="J81" s="46"/>
      <c r="K81" s="46"/>
      <c r="L81" s="46"/>
      <c r="M81" s="46"/>
      <c r="N81" s="46"/>
      <c r="O81" s="54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67"/>
    </row>
    <row r="82" spans="1:41" s="34" customFormat="1" ht="12.75">
      <c r="A82" s="62">
        <v>12</v>
      </c>
      <c r="B82" s="63" t="s">
        <v>82</v>
      </c>
      <c r="C82" s="63" t="s">
        <v>44</v>
      </c>
      <c r="D82" s="62" t="s">
        <v>43</v>
      </c>
      <c r="E82" s="62"/>
      <c r="F82" s="62">
        <v>34</v>
      </c>
      <c r="G82" s="65" t="s">
        <v>109</v>
      </c>
      <c r="H82" s="66" t="s">
        <v>47</v>
      </c>
      <c r="I82" s="60">
        <f>I76</f>
        <v>8450.96</v>
      </c>
      <c r="J82" s="60">
        <f>ROUND(4400/18*P82,2)</f>
        <v>0</v>
      </c>
      <c r="K82" s="60">
        <f>ROUND(4400/18*Q82,2)</f>
        <v>1955.56</v>
      </c>
      <c r="L82" s="60">
        <f>ROUND(4400/18*R82,2)</f>
        <v>488.89</v>
      </c>
      <c r="M82" s="60">
        <v>1.1</v>
      </c>
      <c r="N82" s="60">
        <v>1.2</v>
      </c>
      <c r="O82" s="61">
        <f>ROUND(I82*M82*N82,2)</f>
        <v>11155.27</v>
      </c>
      <c r="P82" s="60"/>
      <c r="Q82" s="60">
        <v>8</v>
      </c>
      <c r="R82" s="60">
        <v>2</v>
      </c>
      <c r="S82" s="60">
        <f>ROUND(O82/18*P82,2)</f>
        <v>0</v>
      </c>
      <c r="T82" s="60">
        <f>ROUND(O82/18*Q82,2)+100</f>
        <v>5057.9</v>
      </c>
      <c r="U82" s="60">
        <f>ROUND(O82/18*R82,2)</f>
        <v>1239.47</v>
      </c>
      <c r="V82" s="60">
        <f>ROUND((S82+T82+U82)*0.25,2)</f>
        <v>1574.34</v>
      </c>
      <c r="W82" s="60"/>
      <c r="X82" s="60">
        <f>ROUND(O82/18*(Q82+R82)*0.06,2)</f>
        <v>371.84</v>
      </c>
      <c r="Y82" s="60"/>
      <c r="Z82" s="60"/>
      <c r="AA82" s="60"/>
      <c r="AB82" s="60"/>
      <c r="AC82" s="60"/>
      <c r="AD82" s="60"/>
      <c r="AE82" s="60">
        <f>ROUND(I82*0.05,2)</f>
        <v>422.55</v>
      </c>
      <c r="AF82" s="60"/>
      <c r="AG82" s="60"/>
      <c r="AH82" s="60"/>
      <c r="AI82" s="60"/>
      <c r="AJ82" s="60"/>
      <c r="AK82" s="60"/>
      <c r="AL82" s="60"/>
      <c r="AM82" s="60">
        <f>ROUND(4400/18*(P82+Q82+R82+R84+Q84+P84+P86+Q86+R86)*0.15,2)</f>
        <v>366.67</v>
      </c>
      <c r="AN82" s="60">
        <f>SUM(S82:AM83)</f>
        <v>9032.769999999999</v>
      </c>
      <c r="AO82" s="67">
        <f>AN82+AN84+AN86</f>
        <v>9032.769999999999</v>
      </c>
    </row>
    <row r="83" spans="1:41" s="34" customFormat="1" ht="27.75" customHeight="1">
      <c r="A83" s="62"/>
      <c r="B83" s="64"/>
      <c r="C83" s="64"/>
      <c r="D83" s="62"/>
      <c r="E83" s="62"/>
      <c r="F83" s="62"/>
      <c r="G83" s="60"/>
      <c r="H83" s="66"/>
      <c r="I83" s="60"/>
      <c r="J83" s="60"/>
      <c r="K83" s="60"/>
      <c r="L83" s="60"/>
      <c r="M83" s="60"/>
      <c r="N83" s="60"/>
      <c r="O83" s="61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7"/>
    </row>
    <row r="84" spans="1:41" s="35" customFormat="1" ht="12.75">
      <c r="A84" s="55"/>
      <c r="B84" s="49" t="s">
        <v>49</v>
      </c>
      <c r="C84" s="55"/>
      <c r="D84" s="55"/>
      <c r="E84" s="49"/>
      <c r="F84" s="55"/>
      <c r="G84" s="46"/>
      <c r="H84" s="46"/>
      <c r="I84" s="46">
        <f>I82</f>
        <v>8450.96</v>
      </c>
      <c r="J84" s="46">
        <f>ROUND(4400/18*P84,2)</f>
        <v>0</v>
      </c>
      <c r="K84" s="46">
        <f>ROUND(4400/18*Q84,2)</f>
        <v>0</v>
      </c>
      <c r="L84" s="46">
        <f>ROUND(4400/18*R84,2)</f>
        <v>0</v>
      </c>
      <c r="M84" s="46"/>
      <c r="N84" s="46"/>
      <c r="O84" s="54">
        <f>ROUND(I84*M84*N84,2)</f>
        <v>0</v>
      </c>
      <c r="P84" s="46"/>
      <c r="Q84" s="46"/>
      <c r="R84" s="46"/>
      <c r="S84" s="46">
        <f>ROUND(O84/18*P84,2)</f>
        <v>0</v>
      </c>
      <c r="T84" s="46">
        <f>ROUND(O84/18*Q84,2)</f>
        <v>0</v>
      </c>
      <c r="U84" s="46">
        <f>ROUND(O84/18*R84,2)</f>
        <v>0</v>
      </c>
      <c r="V84" s="46">
        <f>ROUND((S84+T84+U84)*0.25,2)</f>
        <v>0</v>
      </c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>
        <f>SUM(S84:AM85)</f>
        <v>0</v>
      </c>
      <c r="AO84" s="67"/>
    </row>
    <row r="85" spans="1:41" s="35" customFormat="1" ht="12.75">
      <c r="A85" s="55"/>
      <c r="B85" s="50"/>
      <c r="C85" s="55"/>
      <c r="D85" s="55"/>
      <c r="E85" s="50"/>
      <c r="F85" s="55"/>
      <c r="G85" s="46"/>
      <c r="H85" s="46"/>
      <c r="I85" s="46"/>
      <c r="J85" s="46"/>
      <c r="K85" s="46"/>
      <c r="L85" s="46"/>
      <c r="M85" s="46"/>
      <c r="N85" s="46"/>
      <c r="O85" s="54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67"/>
    </row>
    <row r="86" spans="1:41" s="35" customFormat="1" ht="12.75">
      <c r="A86" s="55"/>
      <c r="B86" s="55"/>
      <c r="C86" s="55"/>
      <c r="D86" s="55"/>
      <c r="E86" s="55"/>
      <c r="F86" s="55"/>
      <c r="G86" s="46"/>
      <c r="H86" s="57"/>
      <c r="I86" s="46"/>
      <c r="J86" s="46">
        <f>ROUND(4400/18*P86,2)</f>
        <v>0</v>
      </c>
      <c r="K86" s="46">
        <f>ROUND(4400/18*Q86,2)</f>
        <v>0</v>
      </c>
      <c r="L86" s="46">
        <f>ROUND(4400/18*R86,2)</f>
        <v>0</v>
      </c>
      <c r="M86" s="46"/>
      <c r="N86" s="46"/>
      <c r="O86" s="54">
        <f>ROUND(I86*M86*N86,2)</f>
        <v>0</v>
      </c>
      <c r="P86" s="46"/>
      <c r="Q86" s="46"/>
      <c r="R86" s="46"/>
      <c r="S86" s="46">
        <f>ROUND(O86/18*P86,2)</f>
        <v>0</v>
      </c>
      <c r="T86" s="46">
        <f>ROUND(O86/18*Q86,2)</f>
        <v>0</v>
      </c>
      <c r="U86" s="46">
        <f>ROUND(O86/18*R86,2)</f>
        <v>0</v>
      </c>
      <c r="V86" s="46">
        <f>ROUND((S86+T86+U86)*0.25,2)</f>
        <v>0</v>
      </c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>
        <f>SUM(S86:AM87)</f>
        <v>0</v>
      </c>
      <c r="AO86" s="67"/>
    </row>
    <row r="87" spans="1:41" s="36" customFormat="1" ht="12.75">
      <c r="A87" s="55"/>
      <c r="B87" s="55"/>
      <c r="C87" s="55"/>
      <c r="D87" s="55"/>
      <c r="E87" s="55"/>
      <c r="F87" s="55"/>
      <c r="G87" s="46"/>
      <c r="H87" s="57"/>
      <c r="I87" s="46"/>
      <c r="J87" s="46"/>
      <c r="K87" s="46"/>
      <c r="L87" s="46"/>
      <c r="M87" s="46"/>
      <c r="N87" s="46"/>
      <c r="O87" s="54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67"/>
    </row>
    <row r="88" spans="1:41" s="34" customFormat="1" ht="12.75">
      <c r="A88" s="62">
        <v>13</v>
      </c>
      <c r="B88" s="63" t="s">
        <v>74</v>
      </c>
      <c r="C88" s="63" t="s">
        <v>44</v>
      </c>
      <c r="D88" s="58" t="s">
        <v>43</v>
      </c>
      <c r="E88" s="62"/>
      <c r="F88" s="62">
        <v>5</v>
      </c>
      <c r="G88" s="65" t="s">
        <v>110</v>
      </c>
      <c r="H88" s="66" t="s">
        <v>55</v>
      </c>
      <c r="I88" s="60">
        <f>I82</f>
        <v>8450.96</v>
      </c>
      <c r="J88" s="60">
        <f>ROUND(4400/18*P88,2)</f>
        <v>977.78</v>
      </c>
      <c r="K88" s="60">
        <f>ROUND(4400/18*Q88,2)</f>
        <v>3666.67</v>
      </c>
      <c r="L88" s="60">
        <f>ROUND(4400/18*R88,2)</f>
        <v>1466.67</v>
      </c>
      <c r="M88" s="60">
        <v>1.1</v>
      </c>
      <c r="N88" s="60">
        <v>1.2</v>
      </c>
      <c r="O88" s="61">
        <f>ROUND(I88*M88*N88,2)</f>
        <v>11155.27</v>
      </c>
      <c r="P88" s="60">
        <v>4</v>
      </c>
      <c r="Q88" s="60">
        <v>15</v>
      </c>
      <c r="R88" s="60">
        <v>6</v>
      </c>
      <c r="S88" s="60">
        <f>ROUND(O88/18*P88,2)</f>
        <v>2478.95</v>
      </c>
      <c r="T88" s="60">
        <f>ROUND(O88/18*Q88,2)+100</f>
        <v>9396.06</v>
      </c>
      <c r="U88" s="60">
        <f>ROUND(O88/18*R88,2)</f>
        <v>3718.42</v>
      </c>
      <c r="V88" s="60">
        <f>ROUND((S88+T88+U88)*0.25,2)</f>
        <v>3898.36</v>
      </c>
      <c r="W88" s="60"/>
      <c r="X88" s="60"/>
      <c r="Y88" s="60"/>
      <c r="Z88" s="60"/>
      <c r="AA88" s="60"/>
      <c r="AB88" s="60">
        <v>727.72</v>
      </c>
      <c r="AC88" s="60"/>
      <c r="AD88" s="60"/>
      <c r="AE88" s="60">
        <f>ROUND(I88*0.05,2)</f>
        <v>422.55</v>
      </c>
      <c r="AF88" s="60"/>
      <c r="AG88" s="60"/>
      <c r="AH88" s="60"/>
      <c r="AI88" s="60"/>
      <c r="AJ88" s="60"/>
      <c r="AK88" s="60"/>
      <c r="AL88" s="60"/>
      <c r="AM88" s="60">
        <f>ROUND(4400/18*(P88+Q88+R88+R90+Q90+P90+P92+Q92+R92)*0.1,2)</f>
        <v>611.11</v>
      </c>
      <c r="AN88" s="60">
        <f>SUM(S88:AM89)</f>
        <v>21253.17</v>
      </c>
      <c r="AO88" s="67">
        <f>AN88+AN90+AN92</f>
        <v>21253.17</v>
      </c>
    </row>
    <row r="89" spans="1:41" s="34" customFormat="1" ht="12.75">
      <c r="A89" s="62"/>
      <c r="B89" s="64"/>
      <c r="C89" s="64"/>
      <c r="D89" s="59"/>
      <c r="E89" s="62"/>
      <c r="F89" s="62"/>
      <c r="G89" s="60"/>
      <c r="H89" s="66"/>
      <c r="I89" s="60"/>
      <c r="J89" s="60"/>
      <c r="K89" s="60"/>
      <c r="L89" s="60"/>
      <c r="M89" s="60"/>
      <c r="N89" s="60"/>
      <c r="O89" s="61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7"/>
    </row>
    <row r="90" spans="1:41" s="35" customFormat="1" ht="12.75">
      <c r="A90" s="55"/>
      <c r="B90" s="55" t="s">
        <v>49</v>
      </c>
      <c r="C90" s="55"/>
      <c r="D90" s="55"/>
      <c r="E90" s="49"/>
      <c r="F90" s="55"/>
      <c r="G90" s="46"/>
      <c r="H90" s="57"/>
      <c r="I90" s="46"/>
      <c r="J90" s="46">
        <f>ROUND(4400/18*P90,2)</f>
        <v>0</v>
      </c>
      <c r="K90" s="46">
        <f>ROUND(4400/18*Q90,2)</f>
        <v>0</v>
      </c>
      <c r="L90" s="46">
        <f>ROUND(4400/18*R90,2)</f>
        <v>0</v>
      </c>
      <c r="M90" s="46"/>
      <c r="N90" s="46"/>
      <c r="O90" s="54">
        <f>ROUND(I90*M90*N90,2)</f>
        <v>0</v>
      </c>
      <c r="P90" s="46"/>
      <c r="Q90" s="46"/>
      <c r="R90" s="46"/>
      <c r="S90" s="46">
        <f>ROUND(O90/18*P90,2)</f>
        <v>0</v>
      </c>
      <c r="T90" s="46">
        <f>ROUND(O90/18*Q90,2)</f>
        <v>0</v>
      </c>
      <c r="U90" s="46">
        <f>ROUND(O90/18*R90,2)</f>
        <v>0</v>
      </c>
      <c r="V90" s="46">
        <f>ROUND((S90+T90+U90)*0.25,2)</f>
        <v>0</v>
      </c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>
        <f>SUM(S90:AM91)</f>
        <v>0</v>
      </c>
      <c r="AO90" s="67"/>
    </row>
    <row r="91" spans="1:41" s="35" customFormat="1" ht="12.75">
      <c r="A91" s="55"/>
      <c r="B91" s="55"/>
      <c r="C91" s="55"/>
      <c r="D91" s="55"/>
      <c r="E91" s="50"/>
      <c r="F91" s="55"/>
      <c r="G91" s="46"/>
      <c r="H91" s="57"/>
      <c r="I91" s="46"/>
      <c r="J91" s="46"/>
      <c r="K91" s="46"/>
      <c r="L91" s="46"/>
      <c r="M91" s="46"/>
      <c r="N91" s="46"/>
      <c r="O91" s="54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67"/>
    </row>
    <row r="92" spans="1:41" s="35" customFormat="1" ht="12.75">
      <c r="A92" s="55"/>
      <c r="B92" s="55"/>
      <c r="C92" s="55"/>
      <c r="D92" s="55"/>
      <c r="E92" s="55"/>
      <c r="F92" s="55"/>
      <c r="G92" s="46"/>
      <c r="H92" s="57"/>
      <c r="I92" s="46"/>
      <c r="J92" s="46">
        <f>ROUND(4400/18*P92,2)</f>
        <v>0</v>
      </c>
      <c r="K92" s="46">
        <f>ROUND(4400/18*Q92,2)</f>
        <v>0</v>
      </c>
      <c r="L92" s="46">
        <f>ROUND(4400/18*R92,2)</f>
        <v>0</v>
      </c>
      <c r="M92" s="46"/>
      <c r="N92" s="46"/>
      <c r="O92" s="54">
        <f>ROUND(I92*M92*N92,2)</f>
        <v>0</v>
      </c>
      <c r="P92" s="46"/>
      <c r="Q92" s="46"/>
      <c r="R92" s="46"/>
      <c r="S92" s="46">
        <f>ROUND(O92/18*P92,2)</f>
        <v>0</v>
      </c>
      <c r="T92" s="46">
        <f>ROUND(O92/18*Q92,2)</f>
        <v>0</v>
      </c>
      <c r="U92" s="46">
        <f>ROUND(O92/18*R92,2)</f>
        <v>0</v>
      </c>
      <c r="V92" s="46">
        <f>ROUND((S92+T92+U92)*0.25,2)</f>
        <v>0</v>
      </c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>
        <f>SUM(S92:AM93)</f>
        <v>0</v>
      </c>
      <c r="AO92" s="67"/>
    </row>
    <row r="93" spans="1:41" s="35" customFormat="1" ht="12.75">
      <c r="A93" s="55"/>
      <c r="B93" s="55"/>
      <c r="C93" s="55"/>
      <c r="D93" s="55"/>
      <c r="E93" s="55"/>
      <c r="F93" s="55"/>
      <c r="G93" s="46"/>
      <c r="H93" s="57"/>
      <c r="I93" s="46"/>
      <c r="J93" s="46"/>
      <c r="K93" s="46"/>
      <c r="L93" s="46"/>
      <c r="M93" s="46"/>
      <c r="N93" s="46"/>
      <c r="O93" s="54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67"/>
    </row>
    <row r="94" spans="1:41" s="34" customFormat="1" ht="21" customHeight="1">
      <c r="A94" s="62">
        <v>14</v>
      </c>
      <c r="B94" s="63" t="s">
        <v>75</v>
      </c>
      <c r="C94" s="63" t="s">
        <v>44</v>
      </c>
      <c r="D94" s="63" t="s">
        <v>43</v>
      </c>
      <c r="E94" s="62"/>
      <c r="F94" s="62">
        <v>18</v>
      </c>
      <c r="G94" s="65" t="s">
        <v>111</v>
      </c>
      <c r="H94" s="66" t="s">
        <v>76</v>
      </c>
      <c r="I94" s="60">
        <f>I88</f>
        <v>8450.96</v>
      </c>
      <c r="J94" s="60">
        <f>ROUND(4400/18*P94,2)</f>
        <v>4400</v>
      </c>
      <c r="K94" s="60">
        <f>ROUND(4400/18*Q94,2)</f>
        <v>0</v>
      </c>
      <c r="L94" s="60">
        <f>ROUND(4400/18*R94,2)</f>
        <v>0</v>
      </c>
      <c r="M94" s="60">
        <v>1.1</v>
      </c>
      <c r="N94" s="60">
        <v>1.2</v>
      </c>
      <c r="O94" s="61">
        <f>ROUND(I94*M94*N94,2)</f>
        <v>11155.27</v>
      </c>
      <c r="P94" s="60">
        <v>18</v>
      </c>
      <c r="Q94" s="60"/>
      <c r="R94" s="60"/>
      <c r="S94" s="60">
        <f>ROUND(O94/18*P94,2)+100</f>
        <v>11255.27</v>
      </c>
      <c r="T94" s="60">
        <f>ROUND(O94/18*Q94,2)</f>
        <v>0</v>
      </c>
      <c r="U94" s="60">
        <f>ROUND(O94/18*R94,2)</f>
        <v>0</v>
      </c>
      <c r="V94" s="60">
        <f>ROUND((S94+T94+U94)*0.25,2)</f>
        <v>2813.82</v>
      </c>
      <c r="W94" s="60"/>
      <c r="X94" s="60"/>
      <c r="Y94" s="60"/>
      <c r="Z94" s="60"/>
      <c r="AA94" s="60"/>
      <c r="AB94" s="60">
        <f>ROUND(I94*0.1,2)</f>
        <v>845.1</v>
      </c>
      <c r="AC94" s="60"/>
      <c r="AD94" s="60">
        <f>ROUND(I94*0.075,2)</f>
        <v>633.82</v>
      </c>
      <c r="AE94" s="60"/>
      <c r="AF94" s="60"/>
      <c r="AG94" s="60"/>
      <c r="AH94" s="60"/>
      <c r="AI94" s="60"/>
      <c r="AJ94" s="60"/>
      <c r="AK94" s="60"/>
      <c r="AL94" s="60">
        <f>ROUND(I94*0.3,2)</f>
        <v>2535.29</v>
      </c>
      <c r="AM94" s="60">
        <f>ROUND(4400/18*(P94+Q94+R94+R96+Q96+P96+P98+Q98+R98)*0.15,2)</f>
        <v>660</v>
      </c>
      <c r="AN94" s="60">
        <f>SUM(S94:AM95)</f>
        <v>18743.3</v>
      </c>
      <c r="AO94" s="67">
        <f>AN94+AN96+AN98</f>
        <v>18743.3</v>
      </c>
    </row>
    <row r="95" spans="1:41" s="34" customFormat="1" ht="20.25" customHeight="1">
      <c r="A95" s="62"/>
      <c r="B95" s="64"/>
      <c r="C95" s="64"/>
      <c r="D95" s="64"/>
      <c r="E95" s="62"/>
      <c r="F95" s="62"/>
      <c r="G95" s="60"/>
      <c r="H95" s="66"/>
      <c r="I95" s="60"/>
      <c r="J95" s="60"/>
      <c r="K95" s="60"/>
      <c r="L95" s="60"/>
      <c r="M95" s="60"/>
      <c r="N95" s="60"/>
      <c r="O95" s="61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7"/>
    </row>
    <row r="96" spans="1:41" s="35" customFormat="1" ht="12.75" customHeight="1">
      <c r="A96" s="55"/>
      <c r="B96" s="55" t="s">
        <v>49</v>
      </c>
      <c r="C96" s="55"/>
      <c r="D96" s="55"/>
      <c r="E96" s="49"/>
      <c r="F96" s="55"/>
      <c r="G96" s="55"/>
      <c r="H96" s="57"/>
      <c r="I96" s="46"/>
      <c r="J96" s="46">
        <f>ROUND(4400/18*P96,2)</f>
        <v>0</v>
      </c>
      <c r="K96" s="46">
        <f>ROUND(4400/18*Q96,2)</f>
        <v>0</v>
      </c>
      <c r="L96" s="46">
        <f>ROUND(4400/18*R96,2)</f>
        <v>0</v>
      </c>
      <c r="M96" s="46"/>
      <c r="N96" s="46"/>
      <c r="O96" s="54">
        <f>ROUND(I96*M96*N96,2)</f>
        <v>0</v>
      </c>
      <c r="P96" s="46"/>
      <c r="Q96" s="46"/>
      <c r="R96" s="46"/>
      <c r="S96" s="46">
        <f>ROUND(O96/18*P96,2)</f>
        <v>0</v>
      </c>
      <c r="T96" s="46">
        <f>ROUND(O96/18*Q96,2)</f>
        <v>0</v>
      </c>
      <c r="U96" s="46">
        <f>ROUND(O96/18*R96,2)</f>
        <v>0</v>
      </c>
      <c r="V96" s="46">
        <f>ROUND((S96+T96+U96)*0.25,2)</f>
        <v>0</v>
      </c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>
        <f>SUM(S96:AM97)</f>
        <v>0</v>
      </c>
      <c r="AO96" s="67"/>
    </row>
    <row r="97" spans="1:41" s="35" customFormat="1" ht="12.75">
      <c r="A97" s="55"/>
      <c r="B97" s="55"/>
      <c r="C97" s="55"/>
      <c r="D97" s="55"/>
      <c r="E97" s="50"/>
      <c r="F97" s="55"/>
      <c r="G97" s="55"/>
      <c r="H97" s="57"/>
      <c r="I97" s="46"/>
      <c r="J97" s="46"/>
      <c r="K97" s="46"/>
      <c r="L97" s="46"/>
      <c r="M97" s="46"/>
      <c r="N97" s="46"/>
      <c r="O97" s="54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67"/>
    </row>
    <row r="98" spans="1:41" s="35" customFormat="1" ht="12.75" customHeight="1">
      <c r="A98" s="55"/>
      <c r="B98" s="55"/>
      <c r="C98" s="55"/>
      <c r="D98" s="55"/>
      <c r="E98" s="55"/>
      <c r="F98" s="55"/>
      <c r="G98" s="55"/>
      <c r="H98" s="57"/>
      <c r="I98" s="46"/>
      <c r="J98" s="46">
        <f>ROUND(4400/18*P98,2)</f>
        <v>0</v>
      </c>
      <c r="K98" s="46">
        <f>ROUND(4400/18*Q98,2)</f>
        <v>0</v>
      </c>
      <c r="L98" s="46">
        <f>ROUND(4400/18*R98,2)</f>
        <v>0</v>
      </c>
      <c r="M98" s="46"/>
      <c r="N98" s="46"/>
      <c r="O98" s="54">
        <f>ROUND(I98*M98*N98,2)</f>
        <v>0</v>
      </c>
      <c r="P98" s="46"/>
      <c r="Q98" s="46"/>
      <c r="R98" s="46"/>
      <c r="S98" s="46">
        <f>ROUND(O98/18*P98,2)</f>
        <v>0</v>
      </c>
      <c r="T98" s="46">
        <f>ROUND(O98/18*Q98,2)</f>
        <v>0</v>
      </c>
      <c r="U98" s="46">
        <f>ROUND(O98/18*R98,2)</f>
        <v>0</v>
      </c>
      <c r="V98" s="46">
        <f>ROUND((S98+T98+U98)*0.25,2)</f>
        <v>0</v>
      </c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>
        <f>SUM(S98:AM99)</f>
        <v>0</v>
      </c>
      <c r="AO98" s="67"/>
    </row>
    <row r="99" spans="1:41" s="35" customFormat="1" ht="12.75">
      <c r="A99" s="55"/>
      <c r="B99" s="55"/>
      <c r="C99" s="55"/>
      <c r="D99" s="55"/>
      <c r="E99" s="55"/>
      <c r="F99" s="55"/>
      <c r="G99" s="55"/>
      <c r="H99" s="57"/>
      <c r="I99" s="46"/>
      <c r="J99" s="46"/>
      <c r="K99" s="46"/>
      <c r="L99" s="46"/>
      <c r="M99" s="46"/>
      <c r="N99" s="46"/>
      <c r="O99" s="5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67"/>
    </row>
    <row r="100" spans="1:41" s="34" customFormat="1" ht="24" customHeight="1">
      <c r="A100" s="62">
        <v>15</v>
      </c>
      <c r="B100" s="63" t="s">
        <v>77</v>
      </c>
      <c r="C100" s="63" t="s">
        <v>44</v>
      </c>
      <c r="D100" s="63" t="s">
        <v>78</v>
      </c>
      <c r="E100" s="62"/>
      <c r="F100" s="62">
        <v>24</v>
      </c>
      <c r="G100" s="65" t="s">
        <v>111</v>
      </c>
      <c r="H100" s="66" t="s">
        <v>79</v>
      </c>
      <c r="I100" s="60">
        <f>I94</f>
        <v>8450.96</v>
      </c>
      <c r="J100" s="60">
        <f>ROUND(4400/18*P100,2)</f>
        <v>4400</v>
      </c>
      <c r="K100" s="60">
        <f>ROUND(4400/18*Q100,2)</f>
        <v>0</v>
      </c>
      <c r="L100" s="60">
        <f>ROUND(4400/18*R100,2)</f>
        <v>0</v>
      </c>
      <c r="M100" s="60">
        <v>1</v>
      </c>
      <c r="N100" s="60">
        <v>1.2</v>
      </c>
      <c r="O100" s="61">
        <f>ROUND(I100*M100*N100,2)</f>
        <v>10141.15</v>
      </c>
      <c r="P100" s="60">
        <v>18</v>
      </c>
      <c r="Q100" s="60"/>
      <c r="R100" s="60"/>
      <c r="S100" s="60">
        <f>ROUND(O100/18*P100,2)+100</f>
        <v>10241.15</v>
      </c>
      <c r="T100" s="60">
        <f>ROUND(O100/18*Q100,2)</f>
        <v>0</v>
      </c>
      <c r="U100" s="60">
        <f>ROUND(O100/18*R100,2)</f>
        <v>0</v>
      </c>
      <c r="V100" s="60">
        <f>ROUND((S100+T100+U100)*0.25,2)</f>
        <v>2560.29</v>
      </c>
      <c r="W100" s="60"/>
      <c r="X100" s="60"/>
      <c r="Y100" s="60"/>
      <c r="Z100" s="60"/>
      <c r="AA100" s="60"/>
      <c r="AB100" s="60">
        <f>ROUND(I100*0.1,2)</f>
        <v>845.1</v>
      </c>
      <c r="AC100" s="60"/>
      <c r="AD100" s="60">
        <f>ROUND(I100*0.075,2)</f>
        <v>633.82</v>
      </c>
      <c r="AE100" s="60"/>
      <c r="AF100" s="60"/>
      <c r="AG100" s="60"/>
      <c r="AH100" s="60"/>
      <c r="AI100" s="60"/>
      <c r="AJ100" s="60"/>
      <c r="AK100" s="60"/>
      <c r="AL100" s="60">
        <f>ROUND(I100*0.3,2)</f>
        <v>2535.29</v>
      </c>
      <c r="AM100" s="60">
        <f>ROUND(4400/18*(P100+Q100+R100+R102+Q102+P102+P104+Q104+R104)*0.15,2)</f>
        <v>660</v>
      </c>
      <c r="AN100" s="60">
        <f>SUM(S100:AM101)</f>
        <v>17475.649999999998</v>
      </c>
      <c r="AO100" s="67">
        <f>AN100+AN102+AN104</f>
        <v>17475.649999999998</v>
      </c>
    </row>
    <row r="101" spans="1:41" s="34" customFormat="1" ht="21" customHeight="1">
      <c r="A101" s="62"/>
      <c r="B101" s="64"/>
      <c r="C101" s="64"/>
      <c r="D101" s="64"/>
      <c r="E101" s="62"/>
      <c r="F101" s="62"/>
      <c r="G101" s="60"/>
      <c r="H101" s="66"/>
      <c r="I101" s="60"/>
      <c r="J101" s="60"/>
      <c r="K101" s="60"/>
      <c r="L101" s="60"/>
      <c r="M101" s="60"/>
      <c r="N101" s="60"/>
      <c r="O101" s="61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7"/>
    </row>
    <row r="102" spans="1:41" s="35" customFormat="1" ht="21" customHeight="1">
      <c r="A102" s="55"/>
      <c r="B102" s="55" t="s">
        <v>49</v>
      </c>
      <c r="C102" s="55"/>
      <c r="D102" s="55"/>
      <c r="E102" s="49"/>
      <c r="F102" s="55"/>
      <c r="G102" s="46"/>
      <c r="H102" s="57"/>
      <c r="I102" s="46">
        <f>I100</f>
        <v>8450.96</v>
      </c>
      <c r="J102" s="46">
        <f>ROUND(4400/18*P102,2)</f>
        <v>0</v>
      </c>
      <c r="K102" s="46">
        <f>ROUND(4400/18*Q102,2)</f>
        <v>0</v>
      </c>
      <c r="L102" s="46">
        <f>ROUND(4400/18*R102,2)</f>
        <v>0</v>
      </c>
      <c r="M102" s="46"/>
      <c r="N102" s="46"/>
      <c r="O102" s="54">
        <f>ROUND(I102*M102*N102,2)</f>
        <v>0</v>
      </c>
      <c r="P102" s="46"/>
      <c r="Q102" s="46"/>
      <c r="R102" s="46"/>
      <c r="S102" s="46">
        <f>ROUND(O102/18*P102,2)</f>
        <v>0</v>
      </c>
      <c r="T102" s="46">
        <f>ROUND(O102/18*Q102,2)</f>
        <v>0</v>
      </c>
      <c r="U102" s="46">
        <f>ROUND(O102/18*R102,2)</f>
        <v>0</v>
      </c>
      <c r="V102" s="46">
        <f>ROUND((S102+T102+U102)*0.25,2)</f>
        <v>0</v>
      </c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>
        <f>SUM(S102:AM103)</f>
        <v>0</v>
      </c>
      <c r="AO102" s="67"/>
    </row>
    <row r="103" spans="1:41" s="35" customFormat="1" ht="12.75">
      <c r="A103" s="55"/>
      <c r="B103" s="55"/>
      <c r="C103" s="55"/>
      <c r="D103" s="55"/>
      <c r="E103" s="50"/>
      <c r="F103" s="55"/>
      <c r="G103" s="46"/>
      <c r="H103" s="57"/>
      <c r="I103" s="46"/>
      <c r="J103" s="46"/>
      <c r="K103" s="46"/>
      <c r="L103" s="46"/>
      <c r="M103" s="46"/>
      <c r="N103" s="46"/>
      <c r="O103" s="54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67"/>
    </row>
    <row r="104" spans="1:41" s="35" customFormat="1" ht="12.75">
      <c r="A104" s="55"/>
      <c r="B104" s="55"/>
      <c r="C104" s="55"/>
      <c r="D104" s="55"/>
      <c r="E104" s="55"/>
      <c r="F104" s="55"/>
      <c r="G104" s="46"/>
      <c r="H104" s="57"/>
      <c r="I104" s="46"/>
      <c r="J104" s="46">
        <f>ROUND(4400/18*P104,2)</f>
        <v>0</v>
      </c>
      <c r="K104" s="46">
        <f>ROUND(4400/18*Q104,2)</f>
        <v>0</v>
      </c>
      <c r="L104" s="46">
        <f>ROUND(4400/18*R104,2)</f>
        <v>0</v>
      </c>
      <c r="M104" s="46"/>
      <c r="N104" s="46"/>
      <c r="O104" s="54">
        <f>ROUND(I104*M104*N104,2)</f>
        <v>0</v>
      </c>
      <c r="P104" s="46"/>
      <c r="Q104" s="46"/>
      <c r="R104" s="46"/>
      <c r="S104" s="46">
        <f>ROUND(O104/18*P104,2)</f>
        <v>0</v>
      </c>
      <c r="T104" s="46">
        <f>ROUND(O104/18*Q104,2)</f>
        <v>0</v>
      </c>
      <c r="U104" s="46">
        <f>ROUND(O104/18*R104,2)</f>
        <v>0</v>
      </c>
      <c r="V104" s="46">
        <f>ROUND((S104+T104+U104)*0.25,2)</f>
        <v>0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>
        <f>SUM(S104:AM105)</f>
        <v>0</v>
      </c>
      <c r="AO104" s="67"/>
    </row>
    <row r="105" spans="1:41" s="35" customFormat="1" ht="12.75">
      <c r="A105" s="55"/>
      <c r="B105" s="55"/>
      <c r="C105" s="55"/>
      <c r="D105" s="55"/>
      <c r="E105" s="55"/>
      <c r="F105" s="55"/>
      <c r="G105" s="46"/>
      <c r="H105" s="57"/>
      <c r="I105" s="46"/>
      <c r="J105" s="46"/>
      <c r="K105" s="46"/>
      <c r="L105" s="46"/>
      <c r="M105" s="46"/>
      <c r="N105" s="46"/>
      <c r="O105" s="54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67"/>
    </row>
    <row r="106" spans="1:41" s="34" customFormat="1" ht="12.75">
      <c r="A106" s="62">
        <v>16</v>
      </c>
      <c r="B106" s="63" t="s">
        <v>80</v>
      </c>
      <c r="C106" s="63" t="s">
        <v>44</v>
      </c>
      <c r="D106" s="63" t="s">
        <v>43</v>
      </c>
      <c r="E106" s="62"/>
      <c r="F106" s="62">
        <v>22</v>
      </c>
      <c r="G106" s="65" t="s">
        <v>112</v>
      </c>
      <c r="H106" s="66" t="s">
        <v>83</v>
      </c>
      <c r="I106" s="60">
        <f>I100</f>
        <v>8450.96</v>
      </c>
      <c r="J106" s="60">
        <f>ROUND(4400/18*P106,2)</f>
        <v>0</v>
      </c>
      <c r="K106" s="60">
        <f>ROUND(4400/18*Q106,2)</f>
        <v>488.89</v>
      </c>
      <c r="L106" s="60">
        <f>ROUND(4400/18*R106,2)</f>
        <v>0</v>
      </c>
      <c r="M106" s="60">
        <v>1.1</v>
      </c>
      <c r="N106" s="60">
        <v>1.2</v>
      </c>
      <c r="O106" s="61">
        <f>ROUND(I106*M106*N106,2)</f>
        <v>11155.27</v>
      </c>
      <c r="P106" s="60"/>
      <c r="Q106" s="60">
        <v>2</v>
      </c>
      <c r="R106" s="60"/>
      <c r="S106" s="60">
        <f>ROUND(O106/18*P106,2)</f>
        <v>0</v>
      </c>
      <c r="T106" s="60">
        <f>ROUND(O106/18*Q106,2)+100</f>
        <v>1339.47</v>
      </c>
      <c r="U106" s="60">
        <f>ROUND(O106/18*R106,2)</f>
        <v>0</v>
      </c>
      <c r="V106" s="60">
        <f>ROUND((S106+T106+U106)*0.25,2)</f>
        <v>334.87</v>
      </c>
      <c r="W106" s="60"/>
      <c r="X106" s="60"/>
      <c r="Y106" s="60"/>
      <c r="Z106" s="60"/>
      <c r="AA106" s="60"/>
      <c r="AB106" s="60"/>
      <c r="AC106" s="60"/>
      <c r="AD106" s="60">
        <f>ROUND(I106*0.2,2)</f>
        <v>1690.19</v>
      </c>
      <c r="AE106" s="60"/>
      <c r="AF106" s="60"/>
      <c r="AG106" s="60"/>
      <c r="AH106" s="60"/>
      <c r="AI106" s="60"/>
      <c r="AJ106" s="60"/>
      <c r="AK106" s="60"/>
      <c r="AL106" s="60"/>
      <c r="AM106" s="60">
        <f>ROUND(4400/18*(P106+Q106+R106+R108+Q108+P108+P110+Q110+R110+Q112+Q114)*0.15,2)</f>
        <v>366.67</v>
      </c>
      <c r="AN106" s="60">
        <f>SUM(S106:AM107)</f>
        <v>3731.2000000000003</v>
      </c>
      <c r="AO106" s="51">
        <f>AN106+AN108+AN110+AN112+AN114+AN116</f>
        <v>12276.060000000001</v>
      </c>
    </row>
    <row r="107" spans="1:41" s="34" customFormat="1" ht="25.5" customHeight="1">
      <c r="A107" s="62"/>
      <c r="B107" s="64"/>
      <c r="C107" s="64"/>
      <c r="D107" s="64"/>
      <c r="E107" s="62"/>
      <c r="F107" s="62"/>
      <c r="G107" s="60"/>
      <c r="H107" s="66"/>
      <c r="I107" s="60"/>
      <c r="J107" s="60"/>
      <c r="K107" s="60"/>
      <c r="L107" s="60"/>
      <c r="M107" s="60"/>
      <c r="N107" s="60"/>
      <c r="O107" s="61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52"/>
    </row>
    <row r="108" spans="1:41" s="35" customFormat="1" ht="12.75">
      <c r="A108" s="55"/>
      <c r="B108" s="55" t="s">
        <v>49</v>
      </c>
      <c r="C108" s="55"/>
      <c r="D108" s="55"/>
      <c r="E108" s="49"/>
      <c r="F108" s="55"/>
      <c r="G108" s="56" t="s">
        <v>105</v>
      </c>
      <c r="H108" s="57" t="s">
        <v>84</v>
      </c>
      <c r="I108" s="46">
        <f>I100</f>
        <v>8450.96</v>
      </c>
      <c r="J108" s="46">
        <f>ROUND(4400/18*P108,2)</f>
        <v>0</v>
      </c>
      <c r="K108" s="46">
        <f>ROUND(4400/18*Q108,2)</f>
        <v>244.44</v>
      </c>
      <c r="L108" s="46">
        <f>ROUND(4400/18*R108,2)</f>
        <v>0</v>
      </c>
      <c r="M108" s="46">
        <v>1.1</v>
      </c>
      <c r="N108" s="46">
        <v>1.2</v>
      </c>
      <c r="O108" s="54">
        <f>ROUND(I108*M108*N108,2)</f>
        <v>11155.27</v>
      </c>
      <c r="P108" s="46"/>
      <c r="Q108" s="46">
        <v>1</v>
      </c>
      <c r="R108" s="46"/>
      <c r="S108" s="46">
        <f>ROUND(O108/18*P108,2)</f>
        <v>0</v>
      </c>
      <c r="T108" s="46">
        <f>ROUND(O108/18*Q108,2)</f>
        <v>619.74</v>
      </c>
      <c r="U108" s="46">
        <f>ROUND(O108/18*R108,2)</f>
        <v>0</v>
      </c>
      <c r="V108" s="46">
        <f>ROUND((S108+T108+U108)*0.25,2)</f>
        <v>154.94</v>
      </c>
      <c r="W108" s="46"/>
      <c r="X108" s="46"/>
      <c r="Y108" s="46"/>
      <c r="Z108" s="46"/>
      <c r="AA108" s="46"/>
      <c r="AB108" s="60">
        <f>ROUND(I108/18*Q108*0.05,2)</f>
        <v>23.47</v>
      </c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>
        <f>SUM(S108:AM109)</f>
        <v>798.1500000000001</v>
      </c>
      <c r="AO108" s="52"/>
    </row>
    <row r="109" spans="1:41" s="35" customFormat="1" ht="12.75">
      <c r="A109" s="55"/>
      <c r="B109" s="55"/>
      <c r="C109" s="55"/>
      <c r="D109" s="55"/>
      <c r="E109" s="50"/>
      <c r="F109" s="55"/>
      <c r="G109" s="46"/>
      <c r="H109" s="57"/>
      <c r="I109" s="46"/>
      <c r="J109" s="46"/>
      <c r="K109" s="46"/>
      <c r="L109" s="46"/>
      <c r="M109" s="46"/>
      <c r="N109" s="46"/>
      <c r="O109" s="5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60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52"/>
    </row>
    <row r="110" spans="1:41" s="35" customFormat="1" ht="12.75">
      <c r="A110" s="55"/>
      <c r="B110" s="55"/>
      <c r="C110" s="55"/>
      <c r="D110" s="55"/>
      <c r="E110" s="55"/>
      <c r="F110" s="55"/>
      <c r="G110" s="56" t="s">
        <v>113</v>
      </c>
      <c r="H110" s="57" t="s">
        <v>85</v>
      </c>
      <c r="I110" s="46">
        <f>I100</f>
        <v>8450.96</v>
      </c>
      <c r="J110" s="46">
        <f>ROUND(4400/18*P110,2)</f>
        <v>0</v>
      </c>
      <c r="K110" s="46">
        <f>ROUND(4400/18*Q110,2)</f>
        <v>244.44</v>
      </c>
      <c r="L110" s="46">
        <f>ROUND(4400/18*R110,2)</f>
        <v>0</v>
      </c>
      <c r="M110" s="46">
        <v>1.1</v>
      </c>
      <c r="N110" s="46">
        <v>1.2</v>
      </c>
      <c r="O110" s="54">
        <f>ROUND(I110*M110*N110,2)</f>
        <v>11155.27</v>
      </c>
      <c r="P110" s="46"/>
      <c r="Q110" s="46">
        <v>1</v>
      </c>
      <c r="R110" s="46"/>
      <c r="S110" s="46">
        <f>ROUND(O110/18*P110,2)</f>
        <v>0</v>
      </c>
      <c r="T110" s="46">
        <f>ROUND(O110/18*Q110,2)</f>
        <v>619.74</v>
      </c>
      <c r="U110" s="46">
        <f>ROUND(O110/18*R110,2)</f>
        <v>0</v>
      </c>
      <c r="V110" s="46">
        <f>ROUND((S110+T110+U110)*0.25,2)</f>
        <v>154.94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>
        <f>SUM(S110:AM111)</f>
        <v>774.6800000000001</v>
      </c>
      <c r="AO110" s="52"/>
    </row>
    <row r="111" spans="1:41" s="35" customFormat="1" ht="12.75">
      <c r="A111" s="55"/>
      <c r="B111" s="55"/>
      <c r="C111" s="55"/>
      <c r="D111" s="55"/>
      <c r="E111" s="55"/>
      <c r="F111" s="55"/>
      <c r="G111" s="46"/>
      <c r="H111" s="57"/>
      <c r="I111" s="46"/>
      <c r="J111" s="46"/>
      <c r="K111" s="46"/>
      <c r="L111" s="46"/>
      <c r="M111" s="46"/>
      <c r="N111" s="46"/>
      <c r="O111" s="5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52"/>
    </row>
    <row r="112" spans="1:41" s="35" customFormat="1" ht="12.75">
      <c r="A112" s="55"/>
      <c r="B112" s="55"/>
      <c r="C112" s="55"/>
      <c r="D112" s="55"/>
      <c r="E112" s="55"/>
      <c r="F112" s="55"/>
      <c r="G112" s="56" t="s">
        <v>114</v>
      </c>
      <c r="H112" s="57" t="s">
        <v>86</v>
      </c>
      <c r="I112" s="46">
        <f>I102</f>
        <v>8450.96</v>
      </c>
      <c r="J112" s="46">
        <f>ROUND(4400/18*P112,2)</f>
        <v>0</v>
      </c>
      <c r="K112" s="46">
        <f>ROUND(4400/18*Q112,2)</f>
        <v>733.33</v>
      </c>
      <c r="L112" s="46">
        <f>ROUND(4400/18*R112,2)</f>
        <v>0</v>
      </c>
      <c r="M112" s="46">
        <v>1.1</v>
      </c>
      <c r="N112" s="46">
        <v>1.2</v>
      </c>
      <c r="O112" s="54">
        <f>ROUND(I112*M112*N112,2)</f>
        <v>11155.27</v>
      </c>
      <c r="P112" s="46"/>
      <c r="Q112" s="46">
        <v>3</v>
      </c>
      <c r="R112" s="46"/>
      <c r="S112" s="46">
        <f>ROUND(O112/18*P112,2)</f>
        <v>0</v>
      </c>
      <c r="T112" s="46">
        <f>ROUND(O112/18*Q112,2)</f>
        <v>1859.21</v>
      </c>
      <c r="U112" s="46">
        <f>ROUND(O112/18*R112,2)</f>
        <v>0</v>
      </c>
      <c r="V112" s="46">
        <f>ROUND((S112+T112+U112)*0.25,2)</f>
        <v>464.8</v>
      </c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>
        <f>SUM(S112:AM113)</f>
        <v>2324.01</v>
      </c>
      <c r="AO112" s="52"/>
    </row>
    <row r="113" spans="1:41" s="35" customFormat="1" ht="12.75">
      <c r="A113" s="55"/>
      <c r="B113" s="55"/>
      <c r="C113" s="55"/>
      <c r="D113" s="55"/>
      <c r="E113" s="55"/>
      <c r="F113" s="55"/>
      <c r="G113" s="46"/>
      <c r="H113" s="57"/>
      <c r="I113" s="46"/>
      <c r="J113" s="46"/>
      <c r="K113" s="46"/>
      <c r="L113" s="46"/>
      <c r="M113" s="46"/>
      <c r="N113" s="46"/>
      <c r="O113" s="54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52"/>
    </row>
    <row r="114" spans="1:41" s="35" customFormat="1" ht="12.75">
      <c r="A114" s="55"/>
      <c r="B114" s="55"/>
      <c r="C114" s="55"/>
      <c r="D114" s="55"/>
      <c r="E114" s="55"/>
      <c r="F114" s="55"/>
      <c r="G114" s="56" t="s">
        <v>115</v>
      </c>
      <c r="H114" s="57" t="s">
        <v>86</v>
      </c>
      <c r="I114" s="46">
        <f>I106</f>
        <v>8450.96</v>
      </c>
      <c r="J114" s="46">
        <f>ROUND(4400/18*P114,2)</f>
        <v>0</v>
      </c>
      <c r="K114" s="46">
        <f>ROUND(4400/18*Q114,2)</f>
        <v>733.33</v>
      </c>
      <c r="L114" s="46">
        <f>ROUND(4400/18*R114,2)</f>
        <v>0</v>
      </c>
      <c r="M114" s="46">
        <v>1.1</v>
      </c>
      <c r="N114" s="46">
        <v>1.2</v>
      </c>
      <c r="O114" s="54">
        <f>ROUND(I114*M114*N114,2)</f>
        <v>11155.27</v>
      </c>
      <c r="P114" s="46"/>
      <c r="Q114" s="46">
        <v>3</v>
      </c>
      <c r="R114" s="46"/>
      <c r="S114" s="46">
        <f>ROUND(O114/18*P114,2)</f>
        <v>0</v>
      </c>
      <c r="T114" s="46">
        <f>ROUND(O114/18*Q114,2)</f>
        <v>1859.21</v>
      </c>
      <c r="U114" s="46">
        <f>ROUND(O114/18*R114,2)</f>
        <v>0</v>
      </c>
      <c r="V114" s="46">
        <f>ROUND((S114+T114+U114)*0.25,2)</f>
        <v>464.8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>
        <f>SUM(S114:AM115)</f>
        <v>2324.01</v>
      </c>
      <c r="AO114" s="52"/>
    </row>
    <row r="115" spans="1:41" s="35" customFormat="1" ht="12.75">
      <c r="A115" s="55"/>
      <c r="B115" s="55"/>
      <c r="C115" s="55"/>
      <c r="D115" s="55"/>
      <c r="E115" s="55"/>
      <c r="F115" s="55"/>
      <c r="G115" s="46"/>
      <c r="H115" s="57"/>
      <c r="I115" s="46"/>
      <c r="J115" s="46"/>
      <c r="K115" s="46"/>
      <c r="L115" s="46"/>
      <c r="M115" s="46"/>
      <c r="N115" s="46"/>
      <c r="O115" s="54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52"/>
    </row>
    <row r="116" spans="1:41" s="35" customFormat="1" ht="12.75">
      <c r="A116" s="55"/>
      <c r="B116" s="55"/>
      <c r="C116" s="55"/>
      <c r="D116" s="55"/>
      <c r="E116" s="55"/>
      <c r="F116" s="55"/>
      <c r="G116" s="56" t="s">
        <v>116</v>
      </c>
      <c r="H116" s="57" t="s">
        <v>47</v>
      </c>
      <c r="I116" s="46">
        <f>I106</f>
        <v>8450.96</v>
      </c>
      <c r="J116" s="46">
        <f>ROUND(4400/18*P116,2)</f>
        <v>0</v>
      </c>
      <c r="K116" s="46">
        <f>ROUND(4400/18*Q116,2)</f>
        <v>0</v>
      </c>
      <c r="L116" s="46">
        <f>ROUND(4400/18*R116,2)</f>
        <v>0</v>
      </c>
      <c r="M116" s="46">
        <v>1.1</v>
      </c>
      <c r="N116" s="46">
        <v>1.2</v>
      </c>
      <c r="O116" s="54">
        <f>ROUND(I116*M116*N116,2)</f>
        <v>11155.27</v>
      </c>
      <c r="P116" s="46"/>
      <c r="Q116" s="46"/>
      <c r="R116" s="46"/>
      <c r="S116" s="46">
        <f>ROUND(O116/18*P116,2)</f>
        <v>0</v>
      </c>
      <c r="T116" s="46">
        <f>ROUND(O116/18*Q116,2)</f>
        <v>0</v>
      </c>
      <c r="U116" s="46">
        <f>ROUND(O116/18*R116,2)</f>
        <v>0</v>
      </c>
      <c r="V116" s="46">
        <f>ROUND(AJ116*0.25,2)</f>
        <v>464.8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>
        <f>ROUND(O116/18*3,2)</f>
        <v>1859.21</v>
      </c>
      <c r="AK116" s="46"/>
      <c r="AL116" s="46"/>
      <c r="AM116" s="46"/>
      <c r="AN116" s="46">
        <f>SUM(S116:AM117)</f>
        <v>2324.01</v>
      </c>
      <c r="AO116" s="52"/>
    </row>
    <row r="117" spans="1:41" s="35" customFormat="1" ht="12.75">
      <c r="A117" s="55"/>
      <c r="B117" s="55"/>
      <c r="C117" s="55"/>
      <c r="D117" s="55"/>
      <c r="E117" s="55"/>
      <c r="F117" s="55"/>
      <c r="G117" s="46"/>
      <c r="H117" s="57"/>
      <c r="I117" s="46"/>
      <c r="J117" s="46"/>
      <c r="K117" s="46"/>
      <c r="L117" s="46"/>
      <c r="M117" s="46"/>
      <c r="N117" s="46"/>
      <c r="O117" s="54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53"/>
    </row>
    <row r="118" spans="1:41" s="34" customFormat="1" ht="12.75">
      <c r="A118" s="62">
        <v>17</v>
      </c>
      <c r="B118" s="63" t="s">
        <v>87</v>
      </c>
      <c r="C118" s="63" t="s">
        <v>44</v>
      </c>
      <c r="D118" s="63" t="s">
        <v>43</v>
      </c>
      <c r="E118" s="62"/>
      <c r="F118" s="62">
        <v>22</v>
      </c>
      <c r="G118" s="65" t="s">
        <v>111</v>
      </c>
      <c r="H118" s="66" t="s">
        <v>89</v>
      </c>
      <c r="I118" s="60">
        <f>I106</f>
        <v>8450.96</v>
      </c>
      <c r="J118" s="60">
        <f>ROUND(4400/18*P118,2)</f>
        <v>2933.33</v>
      </c>
      <c r="K118" s="60">
        <f>ROUND(4400/18*Q118,2)</f>
        <v>0</v>
      </c>
      <c r="L118" s="60">
        <f>ROUND(4400/18*R118,2)</f>
        <v>0</v>
      </c>
      <c r="M118" s="60">
        <v>1.1</v>
      </c>
      <c r="N118" s="60">
        <v>1.1</v>
      </c>
      <c r="O118" s="61">
        <f>ROUND(I118*M118*N118,2)</f>
        <v>10225.66</v>
      </c>
      <c r="P118" s="60">
        <v>12</v>
      </c>
      <c r="Q118" s="60"/>
      <c r="R118" s="60"/>
      <c r="S118" s="60">
        <f>ROUND(O118/18*P118,2)+100</f>
        <v>6917.11</v>
      </c>
      <c r="T118" s="60">
        <f>ROUND(O118/18*Q118,2)</f>
        <v>0</v>
      </c>
      <c r="U118" s="60">
        <f>ROUND(O118/18*R118,2)</f>
        <v>0</v>
      </c>
      <c r="V118" s="60">
        <f>ROUND((S118+T118+U118)*0.25,2)</f>
        <v>1729.28</v>
      </c>
      <c r="W118" s="60"/>
      <c r="X118" s="60"/>
      <c r="Y118" s="60"/>
      <c r="Z118" s="60"/>
      <c r="AA118" s="60">
        <f>ROUND(I118/18*P118*0.1,2)</f>
        <v>563.4</v>
      </c>
      <c r="AB118" s="60"/>
      <c r="AC118" s="60"/>
      <c r="AD118" s="60"/>
      <c r="AE118" s="60"/>
      <c r="AF118" s="60"/>
      <c r="AG118" s="60"/>
      <c r="AH118" s="60"/>
      <c r="AI118" s="60"/>
      <c r="AJ118" s="60">
        <f>ROUND(O118/18*6,2)</f>
        <v>3408.55</v>
      </c>
      <c r="AK118" s="60"/>
      <c r="AL118" s="60"/>
      <c r="AM118" s="60">
        <f>ROUND(4400/18*(P118+Q118+R118+R120+Q120+P120+P122+Q122+R122)*0.15,2)</f>
        <v>440</v>
      </c>
      <c r="AN118" s="60">
        <f>SUM(S118:AM119)</f>
        <v>13058.34</v>
      </c>
      <c r="AO118" s="67">
        <f>AN118+AN120+AN122</f>
        <v>13910.48</v>
      </c>
    </row>
    <row r="119" spans="1:41" s="34" customFormat="1" ht="24.75" customHeight="1">
      <c r="A119" s="62"/>
      <c r="B119" s="64"/>
      <c r="C119" s="64"/>
      <c r="D119" s="64"/>
      <c r="E119" s="62"/>
      <c r="F119" s="62"/>
      <c r="G119" s="60"/>
      <c r="H119" s="66"/>
      <c r="I119" s="60"/>
      <c r="J119" s="60"/>
      <c r="K119" s="60"/>
      <c r="L119" s="60"/>
      <c r="M119" s="60"/>
      <c r="N119" s="60"/>
      <c r="O119" s="61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7"/>
    </row>
    <row r="120" spans="1:41" s="35" customFormat="1" ht="12.75">
      <c r="A120" s="55"/>
      <c r="B120" s="55" t="s">
        <v>88</v>
      </c>
      <c r="C120" s="55"/>
      <c r="D120" s="55"/>
      <c r="E120" s="49"/>
      <c r="F120" s="55"/>
      <c r="G120" s="56" t="s">
        <v>122</v>
      </c>
      <c r="H120" s="57"/>
      <c r="I120" s="46"/>
      <c r="J120" s="46"/>
      <c r="K120" s="46"/>
      <c r="L120" s="46"/>
      <c r="M120" s="46"/>
      <c r="N120" s="46"/>
      <c r="O120" s="54"/>
      <c r="P120" s="46"/>
      <c r="Q120" s="46"/>
      <c r="R120" s="46"/>
      <c r="S120" s="46">
        <f>ROUND(O120/18*P120,2)</f>
        <v>0</v>
      </c>
      <c r="T120" s="46">
        <f>ROUND(O120/18*Q120,2)</f>
        <v>0</v>
      </c>
      <c r="U120" s="46">
        <f>ROUND(O120/18*R120,2)</f>
        <v>0</v>
      </c>
      <c r="V120" s="46">
        <f>ROUND(AJ118*0.25,2)</f>
        <v>852.14</v>
      </c>
      <c r="W120" s="46"/>
      <c r="X120" s="46"/>
      <c r="Y120" s="46"/>
      <c r="Z120" s="46"/>
      <c r="AA120" s="49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>
        <f>SUM(S120:AM121)</f>
        <v>852.14</v>
      </c>
      <c r="AO120" s="67"/>
    </row>
    <row r="121" spans="1:41" s="35" customFormat="1" ht="12.75">
      <c r="A121" s="55"/>
      <c r="B121" s="55"/>
      <c r="C121" s="55"/>
      <c r="D121" s="55"/>
      <c r="E121" s="50"/>
      <c r="F121" s="55"/>
      <c r="G121" s="46"/>
      <c r="H121" s="57"/>
      <c r="I121" s="46"/>
      <c r="J121" s="46"/>
      <c r="K121" s="46"/>
      <c r="L121" s="46"/>
      <c r="M121" s="46"/>
      <c r="N121" s="46"/>
      <c r="O121" s="54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50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67"/>
    </row>
    <row r="122" spans="1:41" s="35" customFormat="1" ht="12.75">
      <c r="A122" s="55"/>
      <c r="B122" s="55"/>
      <c r="C122" s="55"/>
      <c r="D122" s="55"/>
      <c r="E122" s="55"/>
      <c r="F122" s="55"/>
      <c r="G122" s="46"/>
      <c r="H122" s="57"/>
      <c r="I122" s="46"/>
      <c r="J122" s="46"/>
      <c r="K122" s="46"/>
      <c r="L122" s="46"/>
      <c r="M122" s="46"/>
      <c r="N122" s="46"/>
      <c r="O122" s="54"/>
      <c r="P122" s="46"/>
      <c r="Q122" s="46"/>
      <c r="R122" s="46"/>
      <c r="S122" s="46">
        <f>ROUND(O122/18*P122,2)</f>
        <v>0</v>
      </c>
      <c r="T122" s="46">
        <f>ROUND(O122/18*Q122,2)</f>
        <v>0</v>
      </c>
      <c r="U122" s="46">
        <f>ROUND(O122/18*R122,2)</f>
        <v>0</v>
      </c>
      <c r="V122" s="46">
        <f>ROUND((S122+T122+U122)*0.25,2)</f>
        <v>0</v>
      </c>
      <c r="W122" s="46"/>
      <c r="X122" s="46"/>
      <c r="Y122" s="46"/>
      <c r="Z122" s="46"/>
      <c r="AA122" s="49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>
        <f>SUM(S122:AM123)</f>
        <v>0</v>
      </c>
      <c r="AO122" s="67"/>
    </row>
    <row r="123" spans="1:41" s="35" customFormat="1" ht="12.75">
      <c r="A123" s="55"/>
      <c r="B123" s="55"/>
      <c r="C123" s="55"/>
      <c r="D123" s="55"/>
      <c r="E123" s="55"/>
      <c r="F123" s="55"/>
      <c r="G123" s="46"/>
      <c r="H123" s="57"/>
      <c r="I123" s="46"/>
      <c r="J123" s="46"/>
      <c r="K123" s="46"/>
      <c r="L123" s="46"/>
      <c r="M123" s="46"/>
      <c r="N123" s="46"/>
      <c r="O123" s="54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50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67"/>
    </row>
    <row r="124" spans="1:41" s="34" customFormat="1" ht="12.75">
      <c r="A124" s="62">
        <v>18</v>
      </c>
      <c r="B124" s="63" t="s">
        <v>90</v>
      </c>
      <c r="C124" s="63" t="s">
        <v>91</v>
      </c>
      <c r="D124" s="63" t="s">
        <v>43</v>
      </c>
      <c r="E124" s="62"/>
      <c r="F124" s="62">
        <v>22</v>
      </c>
      <c r="G124" s="65" t="s">
        <v>106</v>
      </c>
      <c r="H124" s="66" t="s">
        <v>83</v>
      </c>
      <c r="I124" s="60">
        <f>I118</f>
        <v>8450.96</v>
      </c>
      <c r="J124" s="60">
        <f>ROUND(4400/18*P124,2)</f>
        <v>0</v>
      </c>
      <c r="K124" s="60">
        <f>ROUND(4400/18*Q124,2)</f>
        <v>488.89</v>
      </c>
      <c r="L124" s="60">
        <f>ROUND(4400/18*R124,2)</f>
        <v>0</v>
      </c>
      <c r="M124" s="60">
        <v>1.1</v>
      </c>
      <c r="N124" s="60">
        <v>1.2</v>
      </c>
      <c r="O124" s="61">
        <f>ROUND(I124*M124*N124,2)</f>
        <v>11155.27</v>
      </c>
      <c r="P124" s="60"/>
      <c r="Q124" s="60">
        <v>2</v>
      </c>
      <c r="R124" s="60"/>
      <c r="S124" s="60">
        <f>ROUND(O124/18*P124,2)</f>
        <v>0</v>
      </c>
      <c r="T124" s="60">
        <f>ROUND(O124/18*Q124,2)+100</f>
        <v>1339.47</v>
      </c>
      <c r="U124" s="60">
        <f>ROUND(O124/18*R124,2)</f>
        <v>0</v>
      </c>
      <c r="V124" s="60">
        <f>ROUND((S124+T124+U124)*0.25,2)</f>
        <v>334.87</v>
      </c>
      <c r="W124" s="60"/>
      <c r="X124" s="60"/>
      <c r="Y124" s="60"/>
      <c r="Z124" s="60"/>
      <c r="AA124" s="63"/>
      <c r="AB124" s="60">
        <f>ROUND(I124/18*Q124*0.1,2)</f>
        <v>93.9</v>
      </c>
      <c r="AC124" s="60"/>
      <c r="AD124" s="60">
        <f>ROUND(I124*0.1,2)</f>
        <v>845.1</v>
      </c>
      <c r="AE124" s="60"/>
      <c r="AF124" s="60"/>
      <c r="AG124" s="60"/>
      <c r="AH124" s="60"/>
      <c r="AI124" s="60"/>
      <c r="AJ124" s="60"/>
      <c r="AK124" s="60"/>
      <c r="AL124" s="60"/>
      <c r="AM124" s="60"/>
      <c r="AN124" s="60">
        <f>SUM(S124:AM125)</f>
        <v>2613.34</v>
      </c>
      <c r="AO124" s="67">
        <f>AN124+AN126+AN128</f>
        <v>2613.34</v>
      </c>
    </row>
    <row r="125" spans="1:41" s="34" customFormat="1" ht="23.25" customHeight="1">
      <c r="A125" s="62"/>
      <c r="B125" s="64"/>
      <c r="C125" s="64"/>
      <c r="D125" s="64"/>
      <c r="E125" s="62"/>
      <c r="F125" s="62"/>
      <c r="G125" s="60"/>
      <c r="H125" s="66"/>
      <c r="I125" s="60"/>
      <c r="J125" s="60"/>
      <c r="K125" s="60"/>
      <c r="L125" s="60"/>
      <c r="M125" s="60"/>
      <c r="N125" s="60"/>
      <c r="O125" s="61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4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7"/>
    </row>
    <row r="126" spans="1:41" s="35" customFormat="1" ht="12.75">
      <c r="A126" s="55"/>
      <c r="B126" s="55" t="s">
        <v>49</v>
      </c>
      <c r="C126" s="55"/>
      <c r="D126" s="55"/>
      <c r="E126" s="49"/>
      <c r="F126" s="55"/>
      <c r="G126" s="46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>
        <f>SUM(S126:AM127)</f>
        <v>0</v>
      </c>
      <c r="AO126" s="67"/>
    </row>
    <row r="127" spans="1:41" s="35" customFormat="1" ht="12.75">
      <c r="A127" s="55"/>
      <c r="B127" s="55"/>
      <c r="C127" s="55"/>
      <c r="D127" s="55"/>
      <c r="E127" s="50"/>
      <c r="F127" s="55"/>
      <c r="G127" s="46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67"/>
    </row>
    <row r="128" spans="1:41" s="35" customFormat="1" ht="12.75">
      <c r="A128" s="55"/>
      <c r="B128" s="55"/>
      <c r="C128" s="55"/>
      <c r="D128" s="55"/>
      <c r="E128" s="55"/>
      <c r="F128" s="55"/>
      <c r="G128" s="46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>
        <f>SUM(S128:AM129)</f>
        <v>0</v>
      </c>
      <c r="AO128" s="67"/>
    </row>
    <row r="129" spans="1:41" s="35" customFormat="1" ht="12.75">
      <c r="A129" s="55"/>
      <c r="B129" s="55"/>
      <c r="C129" s="55"/>
      <c r="D129" s="55"/>
      <c r="E129" s="55"/>
      <c r="F129" s="55"/>
      <c r="G129" s="46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67"/>
    </row>
    <row r="130" spans="1:41" s="34" customFormat="1" ht="12.75">
      <c r="A130" s="62">
        <v>19</v>
      </c>
      <c r="B130" s="63" t="s">
        <v>92</v>
      </c>
      <c r="C130" s="63" t="s">
        <v>44</v>
      </c>
      <c r="D130" s="63" t="s">
        <v>43</v>
      </c>
      <c r="E130" s="62"/>
      <c r="F130" s="62">
        <v>7</v>
      </c>
      <c r="G130" s="65" t="s">
        <v>117</v>
      </c>
      <c r="H130" s="66" t="s">
        <v>47</v>
      </c>
      <c r="I130" s="60">
        <f>I124</f>
        <v>8450.96</v>
      </c>
      <c r="J130" s="60">
        <f>ROUND(4400/18*P130,2)</f>
        <v>0</v>
      </c>
      <c r="K130" s="60">
        <f>ROUND(4400/18*Q130,2)</f>
        <v>3911.11</v>
      </c>
      <c r="L130" s="60">
        <f>ROUND(4400/18*R130,2)</f>
        <v>0</v>
      </c>
      <c r="M130" s="60">
        <v>1.1</v>
      </c>
      <c r="N130" s="60">
        <v>1.1</v>
      </c>
      <c r="O130" s="61">
        <f>ROUND(I130*M130*N130,2)</f>
        <v>10225.66</v>
      </c>
      <c r="P130" s="60"/>
      <c r="Q130" s="60">
        <v>16</v>
      </c>
      <c r="R130" s="60"/>
      <c r="S130" s="60">
        <f>ROUND(O130/18*P130,2)</f>
        <v>0</v>
      </c>
      <c r="T130" s="60">
        <f>ROUND(O130/18*Q130,2)+100</f>
        <v>9189.48</v>
      </c>
      <c r="U130" s="60">
        <f>ROUND(O130/18*R130,2)</f>
        <v>0</v>
      </c>
      <c r="V130" s="60">
        <f>ROUND((S130+T130+U130)*0.25,2)</f>
        <v>2297.37</v>
      </c>
      <c r="W130" s="60"/>
      <c r="X130" s="60"/>
      <c r="Y130" s="60"/>
      <c r="Z130" s="60"/>
      <c r="AA130" s="60"/>
      <c r="AB130" s="60">
        <v>422.55</v>
      </c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>
        <f>ROUND(4400/18*(P130+Q130+R130+R132+Q132+P132+P134+Q134+R134)*0.1,2)</f>
        <v>440</v>
      </c>
      <c r="AN130" s="60">
        <f>SUM(S130:AM131)</f>
        <v>12349.399999999998</v>
      </c>
      <c r="AO130" s="67">
        <f>AN130+AN132+AN134</f>
        <v>13769.629999999997</v>
      </c>
    </row>
    <row r="131" spans="1:41" s="34" customFormat="1" ht="24.75" customHeight="1">
      <c r="A131" s="62"/>
      <c r="B131" s="64"/>
      <c r="C131" s="64"/>
      <c r="D131" s="64"/>
      <c r="E131" s="62"/>
      <c r="F131" s="62"/>
      <c r="G131" s="60"/>
      <c r="H131" s="66"/>
      <c r="I131" s="60"/>
      <c r="J131" s="60"/>
      <c r="K131" s="60"/>
      <c r="L131" s="60"/>
      <c r="M131" s="60"/>
      <c r="N131" s="60"/>
      <c r="O131" s="61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7"/>
    </row>
    <row r="132" spans="1:41" s="35" customFormat="1" ht="12.75">
      <c r="A132" s="55"/>
      <c r="B132" s="55" t="s">
        <v>88</v>
      </c>
      <c r="C132" s="55"/>
      <c r="D132" s="55"/>
      <c r="E132" s="49"/>
      <c r="F132" s="55"/>
      <c r="G132" s="46" t="s">
        <v>64</v>
      </c>
      <c r="H132" s="57" t="s">
        <v>93</v>
      </c>
      <c r="I132" s="46">
        <f>I124</f>
        <v>8450.96</v>
      </c>
      <c r="J132" s="46">
        <f>ROUND(4400/18*P132,2)</f>
        <v>0</v>
      </c>
      <c r="K132" s="46">
        <f>ROUND(4400/18*Q132,2)</f>
        <v>488.89</v>
      </c>
      <c r="L132" s="46">
        <f>ROUND(4400/18*R132,2)</f>
        <v>0</v>
      </c>
      <c r="M132" s="46">
        <v>1.1</v>
      </c>
      <c r="N132" s="46">
        <v>1.1</v>
      </c>
      <c r="O132" s="54">
        <f>ROUND(I132*M132*N132,2)</f>
        <v>10225.66</v>
      </c>
      <c r="P132" s="46"/>
      <c r="Q132" s="46">
        <v>2</v>
      </c>
      <c r="R132" s="46"/>
      <c r="S132" s="46">
        <f>ROUND(O132/18*P132,2)</f>
        <v>0</v>
      </c>
      <c r="T132" s="46">
        <f>ROUND(O132/18*Q132,2)</f>
        <v>1136.18</v>
      </c>
      <c r="U132" s="46">
        <f>ROUND(O132/18*R132,2)</f>
        <v>0</v>
      </c>
      <c r="V132" s="46">
        <f>ROUND((S132+T132+U132)*0.25,2)</f>
        <v>284.05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>
        <f>SUM(S132:AM133)</f>
        <v>1420.23</v>
      </c>
      <c r="AO132" s="67"/>
    </row>
    <row r="133" spans="1:41" s="35" customFormat="1" ht="12.75">
      <c r="A133" s="55"/>
      <c r="B133" s="55"/>
      <c r="C133" s="55"/>
      <c r="D133" s="55"/>
      <c r="E133" s="50"/>
      <c r="F133" s="55"/>
      <c r="G133" s="46"/>
      <c r="H133" s="57"/>
      <c r="I133" s="46"/>
      <c r="J133" s="46"/>
      <c r="K133" s="46"/>
      <c r="L133" s="46"/>
      <c r="M133" s="46"/>
      <c r="N133" s="46"/>
      <c r="O133" s="54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67"/>
    </row>
    <row r="134" spans="1:41" s="35" customFormat="1" ht="12.75" hidden="1">
      <c r="A134" s="55"/>
      <c r="B134" s="55"/>
      <c r="C134" s="55"/>
      <c r="D134" s="55"/>
      <c r="E134" s="55"/>
      <c r="F134" s="55"/>
      <c r="G134" s="46"/>
      <c r="H134" s="57"/>
      <c r="I134" s="46"/>
      <c r="J134" s="46"/>
      <c r="K134" s="46"/>
      <c r="L134" s="46"/>
      <c r="M134" s="46"/>
      <c r="N134" s="46"/>
      <c r="O134" s="54">
        <f>ROUND(I134*M134*N134,2)</f>
        <v>0</v>
      </c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>
        <f>SUM(S134:AM135)</f>
        <v>0</v>
      </c>
      <c r="AO134" s="67"/>
    </row>
    <row r="135" spans="1:41" s="35" customFormat="1" ht="15" customHeight="1" hidden="1">
      <c r="A135" s="55"/>
      <c r="B135" s="55"/>
      <c r="C135" s="55"/>
      <c r="D135" s="55"/>
      <c r="E135" s="55"/>
      <c r="F135" s="55"/>
      <c r="G135" s="46"/>
      <c r="H135" s="57"/>
      <c r="I135" s="46"/>
      <c r="J135" s="46"/>
      <c r="K135" s="46"/>
      <c r="L135" s="46"/>
      <c r="M135" s="46"/>
      <c r="N135" s="46"/>
      <c r="O135" s="54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67"/>
    </row>
    <row r="136" spans="1:41" s="34" customFormat="1" ht="12.75">
      <c r="A136" s="62">
        <v>20</v>
      </c>
      <c r="B136" s="113" t="s">
        <v>124</v>
      </c>
      <c r="C136" s="63" t="s">
        <v>44</v>
      </c>
      <c r="D136" s="63" t="s">
        <v>43</v>
      </c>
      <c r="E136" s="62"/>
      <c r="F136" s="62">
        <v>7</v>
      </c>
      <c r="G136" s="65" t="s">
        <v>106</v>
      </c>
      <c r="H136" s="66" t="s">
        <v>47</v>
      </c>
      <c r="I136" s="60">
        <f>I130</f>
        <v>8450.96</v>
      </c>
      <c r="J136" s="60">
        <f>ROUND(4400/18*P136,2)</f>
        <v>0</v>
      </c>
      <c r="K136" s="60">
        <f>ROUND(4400/18*Q136,2)</f>
        <v>488.89</v>
      </c>
      <c r="L136" s="60">
        <f>ROUND(4400/18*R136,2)</f>
        <v>0</v>
      </c>
      <c r="M136" s="60">
        <v>1.1</v>
      </c>
      <c r="N136" s="60">
        <v>1.3</v>
      </c>
      <c r="O136" s="61">
        <f>ROUND(I136*M136*N136,2)</f>
        <v>12084.87</v>
      </c>
      <c r="P136" s="60"/>
      <c r="Q136" s="60">
        <v>2</v>
      </c>
      <c r="R136" s="60"/>
      <c r="S136" s="60">
        <f>ROUND(O136/18*P136,2)</f>
        <v>0</v>
      </c>
      <c r="T136" s="60">
        <f>ROUND(O136/18*Q136,2)+100</f>
        <v>1442.76</v>
      </c>
      <c r="U136" s="60">
        <f>ROUND(O136/18*R136,2)</f>
        <v>0</v>
      </c>
      <c r="V136" s="60">
        <f>ROUND((S136+T136+U136)*0.25,2)</f>
        <v>360.69</v>
      </c>
      <c r="W136" s="60"/>
      <c r="X136" s="60"/>
      <c r="Y136" s="60"/>
      <c r="Z136" s="60"/>
      <c r="AA136" s="60"/>
      <c r="AB136" s="60">
        <v>422.55</v>
      </c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>
        <f>SUM(S136:AM137)</f>
        <v>2226</v>
      </c>
      <c r="AO136" s="51">
        <f>SUM(AN136:AN139)</f>
        <v>2226</v>
      </c>
    </row>
    <row r="137" spans="1:41" s="34" customFormat="1" ht="24.75" customHeight="1">
      <c r="A137" s="62"/>
      <c r="B137" s="64"/>
      <c r="C137" s="64"/>
      <c r="D137" s="64"/>
      <c r="E137" s="62"/>
      <c r="F137" s="62"/>
      <c r="G137" s="60"/>
      <c r="H137" s="66"/>
      <c r="I137" s="60"/>
      <c r="J137" s="60"/>
      <c r="K137" s="60"/>
      <c r="L137" s="60"/>
      <c r="M137" s="60"/>
      <c r="N137" s="60"/>
      <c r="O137" s="61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52"/>
    </row>
    <row r="138" spans="1:41" s="35" customFormat="1" ht="12.75">
      <c r="A138" s="55"/>
      <c r="B138" s="114" t="s">
        <v>45</v>
      </c>
      <c r="C138" s="55"/>
      <c r="D138" s="55"/>
      <c r="E138" s="49"/>
      <c r="F138" s="55"/>
      <c r="G138" s="46"/>
      <c r="H138" s="57"/>
      <c r="I138" s="46"/>
      <c r="J138" s="46">
        <f>ROUND(4400/18*P138,2)</f>
        <v>0</v>
      </c>
      <c r="K138" s="46"/>
      <c r="L138" s="46">
        <f>ROUND(4400/18*R138,2)</f>
        <v>0</v>
      </c>
      <c r="M138" s="46"/>
      <c r="N138" s="46"/>
      <c r="O138" s="54">
        <f>ROUND(I138*M138*N138,2)</f>
        <v>0</v>
      </c>
      <c r="P138" s="46"/>
      <c r="Q138" s="46"/>
      <c r="R138" s="46"/>
      <c r="S138" s="46">
        <f>ROUND(O138/18*P138,2)</f>
        <v>0</v>
      </c>
      <c r="T138" s="46">
        <f>ROUND(O138/18*Q138,2)</f>
        <v>0</v>
      </c>
      <c r="U138" s="46">
        <f>ROUND(O138/18*R138,2)</f>
        <v>0</v>
      </c>
      <c r="V138" s="46">
        <f>ROUND((S138+T138+U138)*0.25,2)</f>
        <v>0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>
        <f>SUM(S138:AM139)</f>
        <v>0</v>
      </c>
      <c r="AO138" s="52"/>
    </row>
    <row r="139" spans="1:41" s="35" customFormat="1" ht="12.75">
      <c r="A139" s="55"/>
      <c r="B139" s="55"/>
      <c r="C139" s="55"/>
      <c r="D139" s="55"/>
      <c r="E139" s="50"/>
      <c r="F139" s="55"/>
      <c r="G139" s="46"/>
      <c r="H139" s="57"/>
      <c r="I139" s="46"/>
      <c r="J139" s="46"/>
      <c r="K139" s="46"/>
      <c r="L139" s="46"/>
      <c r="M139" s="46"/>
      <c r="N139" s="46"/>
      <c r="O139" s="54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53"/>
    </row>
    <row r="140" spans="1:41" s="38" customFormat="1" ht="21" customHeight="1">
      <c r="A140" s="76"/>
      <c r="B140" s="73" t="s">
        <v>50</v>
      </c>
      <c r="C140" s="73"/>
      <c r="D140" s="73"/>
      <c r="E140" s="73"/>
      <c r="F140" s="73"/>
      <c r="G140" s="74"/>
      <c r="H140" s="75"/>
      <c r="I140" s="74"/>
      <c r="J140" s="74">
        <f>SUM(J12:J135)</f>
        <v>12711.109999999999</v>
      </c>
      <c r="K140" s="74">
        <f>SUM(K12:K135)</f>
        <v>41555.58</v>
      </c>
      <c r="L140" s="74">
        <f>SUM(L12:L135)</f>
        <v>18088.910000000003</v>
      </c>
      <c r="M140" s="74"/>
      <c r="N140" s="74"/>
      <c r="O140" s="74">
        <f aca="true" t="shared" si="0" ref="O140:AN140">SUM(O12:O135)</f>
        <v>437506.2700000001</v>
      </c>
      <c r="P140" s="74">
        <f t="shared" si="0"/>
        <v>52</v>
      </c>
      <c r="Q140" s="74">
        <f t="shared" si="0"/>
        <v>170</v>
      </c>
      <c r="R140" s="74">
        <f t="shared" si="0"/>
        <v>74</v>
      </c>
      <c r="S140" s="74">
        <f t="shared" si="0"/>
        <v>30892.480000000003</v>
      </c>
      <c r="T140" s="74">
        <f t="shared" si="0"/>
        <v>101963.15</v>
      </c>
      <c r="U140" s="74">
        <f t="shared" si="0"/>
        <v>43228.049999999996</v>
      </c>
      <c r="V140" s="74">
        <f t="shared" si="0"/>
        <v>48126.760000000024</v>
      </c>
      <c r="W140" s="74">
        <f t="shared" si="0"/>
        <v>0</v>
      </c>
      <c r="X140" s="74">
        <f t="shared" si="0"/>
        <v>892.4200000000001</v>
      </c>
      <c r="Y140" s="74">
        <f t="shared" si="0"/>
        <v>0</v>
      </c>
      <c r="Z140" s="74">
        <f t="shared" si="0"/>
        <v>0</v>
      </c>
      <c r="AA140" s="74">
        <f t="shared" si="0"/>
        <v>563.4</v>
      </c>
      <c r="AB140" s="74">
        <f t="shared" si="0"/>
        <v>7054.200000000001</v>
      </c>
      <c r="AC140" s="74">
        <f t="shared" si="0"/>
        <v>492.97</v>
      </c>
      <c r="AD140" s="74">
        <f t="shared" si="0"/>
        <v>8873.52</v>
      </c>
      <c r="AE140" s="74">
        <f t="shared" si="0"/>
        <v>5070.600000000001</v>
      </c>
      <c r="AF140" s="74">
        <f t="shared" si="0"/>
        <v>0</v>
      </c>
      <c r="AG140" s="74">
        <f t="shared" si="0"/>
        <v>0</v>
      </c>
      <c r="AH140" s="74">
        <f t="shared" si="0"/>
        <v>0</v>
      </c>
      <c r="AI140" s="74">
        <f t="shared" si="0"/>
        <v>1267.64</v>
      </c>
      <c r="AJ140" s="74">
        <f t="shared" si="0"/>
        <v>5267.76</v>
      </c>
      <c r="AK140" s="74">
        <f t="shared" si="0"/>
        <v>0</v>
      </c>
      <c r="AL140" s="74">
        <f t="shared" si="0"/>
        <v>22141.510000000002</v>
      </c>
      <c r="AM140" s="74">
        <f t="shared" si="0"/>
        <v>10522.17</v>
      </c>
      <c r="AN140" s="74">
        <f t="shared" si="0"/>
        <v>286356.63</v>
      </c>
      <c r="AO140" s="47">
        <f>SUM(AO12:AO135)</f>
        <v>286356.63</v>
      </c>
    </row>
    <row r="141" spans="1:41" s="39" customFormat="1" ht="21" customHeight="1">
      <c r="A141" s="76"/>
      <c r="B141" s="73"/>
      <c r="C141" s="73"/>
      <c r="D141" s="73"/>
      <c r="E141" s="73"/>
      <c r="F141" s="73"/>
      <c r="G141" s="74"/>
      <c r="H141" s="75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48"/>
    </row>
    <row r="142" spans="1:40" s="39" customFormat="1" ht="15">
      <c r="A142" s="40"/>
      <c r="B142" s="40"/>
      <c r="C142" s="99"/>
      <c r="D142" s="99"/>
      <c r="E142" s="99"/>
      <c r="F142" s="99"/>
      <c r="G142" s="100"/>
      <c r="H142" s="100"/>
      <c r="I142" s="100"/>
      <c r="J142" s="100"/>
      <c r="K142" s="41"/>
      <c r="L142" s="41"/>
      <c r="M142" s="42"/>
      <c r="N142" s="42"/>
      <c r="O142" s="43"/>
      <c r="P142" s="42"/>
      <c r="Q142" s="42"/>
      <c r="R142" s="42"/>
      <c r="S142" s="42"/>
      <c r="T142" s="42"/>
      <c r="U142" s="42"/>
      <c r="V142" s="42"/>
      <c r="W142" s="101" t="s">
        <v>42</v>
      </c>
      <c r="X142" s="101"/>
      <c r="Y142" s="101"/>
      <c r="Z142" s="101"/>
      <c r="AA142" s="101"/>
      <c r="AB142" s="102" t="s">
        <v>123</v>
      </c>
      <c r="AC142" s="102"/>
      <c r="AD142" s="102"/>
      <c r="AE142" s="102"/>
      <c r="AF142" s="102"/>
      <c r="AG142" s="44"/>
      <c r="AH142" s="44"/>
      <c r="AI142" s="44"/>
      <c r="AJ142" s="44"/>
      <c r="AK142" s="44"/>
      <c r="AL142" s="44"/>
      <c r="AM142" s="44"/>
      <c r="AN142" s="44"/>
    </row>
    <row r="143" spans="3:40" s="3" customFormat="1" ht="12.75">
      <c r="C143" s="5"/>
      <c r="G143" s="2"/>
      <c r="H143" s="14"/>
      <c r="I143" s="12"/>
      <c r="J143" s="7"/>
      <c r="K143" s="7"/>
      <c r="L143" s="7"/>
      <c r="M143" s="12"/>
      <c r="N143" s="12"/>
      <c r="O143" s="17"/>
      <c r="P143" s="2"/>
      <c r="Q143" s="2"/>
      <c r="R143" s="2"/>
      <c r="S143" s="2"/>
      <c r="T143" s="2"/>
      <c r="U143" s="2"/>
      <c r="V143" s="2"/>
      <c r="W143" s="2"/>
      <c r="X143" s="2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s="3" customFormat="1" ht="12.75">
      <c r="C144" s="5"/>
      <c r="G144" s="2"/>
      <c r="H144" s="14"/>
      <c r="I144" s="12"/>
      <c r="J144" s="7"/>
      <c r="K144" s="7"/>
      <c r="L144" s="7"/>
      <c r="M144" s="12"/>
      <c r="N144" s="12"/>
      <c r="O144" s="17"/>
      <c r="P144" s="2"/>
      <c r="Q144" s="2"/>
      <c r="R144" s="2"/>
      <c r="S144" s="2"/>
      <c r="T144" s="2"/>
      <c r="U144" s="2"/>
      <c r="V144" s="2"/>
      <c r="W144" s="2"/>
      <c r="X144" s="2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</sheetData>
  <sheetProtection/>
  <mergeCells count="2664">
    <mergeCell ref="AK138:AK139"/>
    <mergeCell ref="AL138:AL139"/>
    <mergeCell ref="AM138:AM139"/>
    <mergeCell ref="AN138:AN139"/>
    <mergeCell ref="AE138:AE139"/>
    <mergeCell ref="AF138:AF139"/>
    <mergeCell ref="AG138:AG139"/>
    <mergeCell ref="AH138:AH139"/>
    <mergeCell ref="AI138:AI139"/>
    <mergeCell ref="AJ138:AJ139"/>
    <mergeCell ref="Y138:Y139"/>
    <mergeCell ref="Z138:Z139"/>
    <mergeCell ref="AA138:AA139"/>
    <mergeCell ref="AB138:AB139"/>
    <mergeCell ref="AC138:AC139"/>
    <mergeCell ref="AD138:AD139"/>
    <mergeCell ref="S138:S139"/>
    <mergeCell ref="T138:T139"/>
    <mergeCell ref="U138:U139"/>
    <mergeCell ref="V138:V139"/>
    <mergeCell ref="W138:W139"/>
    <mergeCell ref="X138:X139"/>
    <mergeCell ref="M138:M139"/>
    <mergeCell ref="N138:N139"/>
    <mergeCell ref="O138:O139"/>
    <mergeCell ref="P138:P139"/>
    <mergeCell ref="Q138:Q139"/>
    <mergeCell ref="R138:R139"/>
    <mergeCell ref="G138:G139"/>
    <mergeCell ref="H138:H139"/>
    <mergeCell ref="I138:I139"/>
    <mergeCell ref="J138:J139"/>
    <mergeCell ref="K138:K139"/>
    <mergeCell ref="L138:L139"/>
    <mergeCell ref="AK136:AK137"/>
    <mergeCell ref="AL136:AL137"/>
    <mergeCell ref="AM136:AM137"/>
    <mergeCell ref="AN136:AN137"/>
    <mergeCell ref="A138:A139"/>
    <mergeCell ref="B138:B139"/>
    <mergeCell ref="C138:C139"/>
    <mergeCell ref="D138:D139"/>
    <mergeCell ref="E138:E139"/>
    <mergeCell ref="F138:F139"/>
    <mergeCell ref="AE136:AE137"/>
    <mergeCell ref="AF136:AF137"/>
    <mergeCell ref="AG136:AG137"/>
    <mergeCell ref="AH136:AH137"/>
    <mergeCell ref="AI136:AI137"/>
    <mergeCell ref="AJ136:AJ137"/>
    <mergeCell ref="Y136:Y137"/>
    <mergeCell ref="Z136:Z137"/>
    <mergeCell ref="AA136:AA137"/>
    <mergeCell ref="AB136:AB137"/>
    <mergeCell ref="AC136:AC137"/>
    <mergeCell ref="AD136:AD137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A136:A137"/>
    <mergeCell ref="B136:B137"/>
    <mergeCell ref="C136:C137"/>
    <mergeCell ref="D136:D137"/>
    <mergeCell ref="E136:E137"/>
    <mergeCell ref="F136:F137"/>
    <mergeCell ref="AK116:AK117"/>
    <mergeCell ref="AL116:AL117"/>
    <mergeCell ref="AM116:AM117"/>
    <mergeCell ref="AN116:AN117"/>
    <mergeCell ref="AO106:AO117"/>
    <mergeCell ref="AE116:AE117"/>
    <mergeCell ref="AF116:AF117"/>
    <mergeCell ref="AG116:AG117"/>
    <mergeCell ref="AH116:AH117"/>
    <mergeCell ref="AI116:AI117"/>
    <mergeCell ref="AJ116:AJ117"/>
    <mergeCell ref="Y116:Y117"/>
    <mergeCell ref="Z116:Z117"/>
    <mergeCell ref="AA116:AA117"/>
    <mergeCell ref="AB116:AB117"/>
    <mergeCell ref="AC116:AC117"/>
    <mergeCell ref="AD116:AD117"/>
    <mergeCell ref="S116:S117"/>
    <mergeCell ref="T116:T117"/>
    <mergeCell ref="U116:U117"/>
    <mergeCell ref="V116:V117"/>
    <mergeCell ref="W116:W117"/>
    <mergeCell ref="X116:X117"/>
    <mergeCell ref="M116:M117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J116:J117"/>
    <mergeCell ref="K116:K117"/>
    <mergeCell ref="L116:L117"/>
    <mergeCell ref="AK114:AK115"/>
    <mergeCell ref="AL114:AL115"/>
    <mergeCell ref="AM114:AM115"/>
    <mergeCell ref="AN114:AN115"/>
    <mergeCell ref="A116:A117"/>
    <mergeCell ref="B116:B117"/>
    <mergeCell ref="C116:C117"/>
    <mergeCell ref="D116:D117"/>
    <mergeCell ref="E116:E117"/>
    <mergeCell ref="F116:F117"/>
    <mergeCell ref="AE114:AE115"/>
    <mergeCell ref="AF114:AF115"/>
    <mergeCell ref="AG114:AG115"/>
    <mergeCell ref="AH114:AH115"/>
    <mergeCell ref="AI114:AI115"/>
    <mergeCell ref="AJ114:AJ115"/>
    <mergeCell ref="Y114:Y115"/>
    <mergeCell ref="Z114:Z115"/>
    <mergeCell ref="AA114:AA115"/>
    <mergeCell ref="AB114:AB115"/>
    <mergeCell ref="AC114:AC115"/>
    <mergeCell ref="AD114:AD115"/>
    <mergeCell ref="S114:S115"/>
    <mergeCell ref="T114:T115"/>
    <mergeCell ref="U114:U115"/>
    <mergeCell ref="V114:V115"/>
    <mergeCell ref="W114:W115"/>
    <mergeCell ref="X114:X115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5"/>
    <mergeCell ref="K114:K115"/>
    <mergeCell ref="L114:L115"/>
    <mergeCell ref="AK112:AK113"/>
    <mergeCell ref="AL112:AL113"/>
    <mergeCell ref="AM112:AM113"/>
    <mergeCell ref="AN112:AN113"/>
    <mergeCell ref="A114:A115"/>
    <mergeCell ref="B114:B115"/>
    <mergeCell ref="C114:C115"/>
    <mergeCell ref="D114:D115"/>
    <mergeCell ref="E114:E115"/>
    <mergeCell ref="F114:F115"/>
    <mergeCell ref="AE112:AE113"/>
    <mergeCell ref="AF112:AF113"/>
    <mergeCell ref="AG112:AG113"/>
    <mergeCell ref="AH112:AH113"/>
    <mergeCell ref="AI112:AI113"/>
    <mergeCell ref="AJ112:AJ113"/>
    <mergeCell ref="Y112:Y113"/>
    <mergeCell ref="Z112:Z113"/>
    <mergeCell ref="AA112:AA113"/>
    <mergeCell ref="AB112:AB113"/>
    <mergeCell ref="AC112:AC113"/>
    <mergeCell ref="AD112:AD113"/>
    <mergeCell ref="S112:S113"/>
    <mergeCell ref="T112:T113"/>
    <mergeCell ref="U112:U113"/>
    <mergeCell ref="V112:V113"/>
    <mergeCell ref="W112:W113"/>
    <mergeCell ref="X112:X113"/>
    <mergeCell ref="M112:M113"/>
    <mergeCell ref="N112:N113"/>
    <mergeCell ref="O112:O113"/>
    <mergeCell ref="P112:P113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A112:A113"/>
    <mergeCell ref="B112:B113"/>
    <mergeCell ref="C112:C113"/>
    <mergeCell ref="D112:D113"/>
    <mergeCell ref="E112:E113"/>
    <mergeCell ref="F112:F113"/>
    <mergeCell ref="AJ140:AJ141"/>
    <mergeCell ref="AK140:AK141"/>
    <mergeCell ref="AL140:AL141"/>
    <mergeCell ref="AM140:AM141"/>
    <mergeCell ref="AD140:AD141"/>
    <mergeCell ref="AE140:AE141"/>
    <mergeCell ref="AF140:AF141"/>
    <mergeCell ref="AG140:AG141"/>
    <mergeCell ref="AH140:AH141"/>
    <mergeCell ref="AI140:AI141"/>
    <mergeCell ref="X140:X141"/>
    <mergeCell ref="Y140:Y141"/>
    <mergeCell ref="Z140:Z141"/>
    <mergeCell ref="AA140:AA141"/>
    <mergeCell ref="AB140:AB141"/>
    <mergeCell ref="AC140:AC141"/>
    <mergeCell ref="R140:R141"/>
    <mergeCell ref="S140:S141"/>
    <mergeCell ref="T140:T141"/>
    <mergeCell ref="U140:U141"/>
    <mergeCell ref="V140:V141"/>
    <mergeCell ref="W140:W141"/>
    <mergeCell ref="L140:L141"/>
    <mergeCell ref="M140:M141"/>
    <mergeCell ref="N140:N141"/>
    <mergeCell ref="O140:O141"/>
    <mergeCell ref="P140:P141"/>
    <mergeCell ref="Q140:Q141"/>
    <mergeCell ref="J140:J141"/>
    <mergeCell ref="K140:K141"/>
    <mergeCell ref="AJ134:AJ135"/>
    <mergeCell ref="AK134:AK135"/>
    <mergeCell ref="AL134:AL135"/>
    <mergeCell ref="AM134:AM135"/>
    <mergeCell ref="X134:X135"/>
    <mergeCell ref="Y134:Y135"/>
    <mergeCell ref="Z134:Z135"/>
    <mergeCell ref="AA134:AA135"/>
    <mergeCell ref="AN134:AN135"/>
    <mergeCell ref="AD134:AD135"/>
    <mergeCell ref="AE134:AE135"/>
    <mergeCell ref="AF134:AF135"/>
    <mergeCell ref="AG134:AG135"/>
    <mergeCell ref="AH134:AH135"/>
    <mergeCell ref="AI134:AI135"/>
    <mergeCell ref="AB134:AB135"/>
    <mergeCell ref="AC134:AC135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AJ132:AJ133"/>
    <mergeCell ref="AK132:AK133"/>
    <mergeCell ref="AL132:AL133"/>
    <mergeCell ref="AM132:AM133"/>
    <mergeCell ref="AN132:AN133"/>
    <mergeCell ref="A134:A135"/>
    <mergeCell ref="B134:B135"/>
    <mergeCell ref="C134:C135"/>
    <mergeCell ref="D134:D135"/>
    <mergeCell ref="E134:E135"/>
    <mergeCell ref="AD132:AD133"/>
    <mergeCell ref="AE132:AE133"/>
    <mergeCell ref="AF132:AF133"/>
    <mergeCell ref="AG132:AG133"/>
    <mergeCell ref="AH132:AH133"/>
    <mergeCell ref="AI132:AI133"/>
    <mergeCell ref="X132:X133"/>
    <mergeCell ref="Y132:Y133"/>
    <mergeCell ref="Z132:Z133"/>
    <mergeCell ref="AA132:AA133"/>
    <mergeCell ref="AB132:AB133"/>
    <mergeCell ref="AC132:AC133"/>
    <mergeCell ref="R132:R133"/>
    <mergeCell ref="S132:S133"/>
    <mergeCell ref="T132:T133"/>
    <mergeCell ref="U132:U133"/>
    <mergeCell ref="V132:V133"/>
    <mergeCell ref="W132:W133"/>
    <mergeCell ref="L132:L133"/>
    <mergeCell ref="M132:M133"/>
    <mergeCell ref="N132:N133"/>
    <mergeCell ref="O132:O133"/>
    <mergeCell ref="P132:P133"/>
    <mergeCell ref="Q132:Q133"/>
    <mergeCell ref="F132:F133"/>
    <mergeCell ref="G132:G133"/>
    <mergeCell ref="H132:H133"/>
    <mergeCell ref="I132:I133"/>
    <mergeCell ref="J132:J133"/>
    <mergeCell ref="K132:K133"/>
    <mergeCell ref="AK130:AK131"/>
    <mergeCell ref="AL130:AL131"/>
    <mergeCell ref="AM130:AM131"/>
    <mergeCell ref="AN130:AN131"/>
    <mergeCell ref="AO130:AO135"/>
    <mergeCell ref="A132:A133"/>
    <mergeCell ref="B132:B133"/>
    <mergeCell ref="C132:C133"/>
    <mergeCell ref="D132:D133"/>
    <mergeCell ref="E132:E133"/>
    <mergeCell ref="AE130:AE131"/>
    <mergeCell ref="AF130:AF131"/>
    <mergeCell ref="AG130:AG131"/>
    <mergeCell ref="AH130:AH131"/>
    <mergeCell ref="AI130:AI131"/>
    <mergeCell ref="AJ130:AJ131"/>
    <mergeCell ref="Y130:Y131"/>
    <mergeCell ref="Z130:Z131"/>
    <mergeCell ref="AA130:AA131"/>
    <mergeCell ref="AB130:AB131"/>
    <mergeCell ref="AC130:AC131"/>
    <mergeCell ref="AD130:AD131"/>
    <mergeCell ref="S130:S131"/>
    <mergeCell ref="T130:T131"/>
    <mergeCell ref="U130:U131"/>
    <mergeCell ref="V130:V131"/>
    <mergeCell ref="W130:W131"/>
    <mergeCell ref="X130:X131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1"/>
    <mergeCell ref="K130:K131"/>
    <mergeCell ref="L130:L131"/>
    <mergeCell ref="AK128:AK129"/>
    <mergeCell ref="AL128:AL129"/>
    <mergeCell ref="AM128:AM129"/>
    <mergeCell ref="AN128:AN129"/>
    <mergeCell ref="A130:A131"/>
    <mergeCell ref="B130:B131"/>
    <mergeCell ref="C130:C131"/>
    <mergeCell ref="D130:D131"/>
    <mergeCell ref="E130:E131"/>
    <mergeCell ref="F130:F131"/>
    <mergeCell ref="AE128:AE129"/>
    <mergeCell ref="AF128:AF129"/>
    <mergeCell ref="AG128:AG129"/>
    <mergeCell ref="AH128:AH129"/>
    <mergeCell ref="AI128:AI129"/>
    <mergeCell ref="AJ128:AJ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K126:AK127"/>
    <mergeCell ref="AL126:AL127"/>
    <mergeCell ref="AM126:AM127"/>
    <mergeCell ref="AN126:AN127"/>
    <mergeCell ref="A128:A129"/>
    <mergeCell ref="B128:B129"/>
    <mergeCell ref="C128:C129"/>
    <mergeCell ref="D128:D129"/>
    <mergeCell ref="E128:E129"/>
    <mergeCell ref="F128:F129"/>
    <mergeCell ref="AE126:AE127"/>
    <mergeCell ref="AF126:AF127"/>
    <mergeCell ref="AG126:AG127"/>
    <mergeCell ref="AH126:AH127"/>
    <mergeCell ref="AI126:AI127"/>
    <mergeCell ref="AJ126:AJ127"/>
    <mergeCell ref="Y126:Y127"/>
    <mergeCell ref="Z126:Z127"/>
    <mergeCell ref="AA126:AA127"/>
    <mergeCell ref="AB126:AB127"/>
    <mergeCell ref="AC126:AC127"/>
    <mergeCell ref="AD126:AD127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AL124:AL125"/>
    <mergeCell ref="AM124:AM125"/>
    <mergeCell ref="AN124:AN125"/>
    <mergeCell ref="AO124:AO129"/>
    <mergeCell ref="A126:A127"/>
    <mergeCell ref="B126:B127"/>
    <mergeCell ref="C126:C127"/>
    <mergeCell ref="D126:D127"/>
    <mergeCell ref="E126:E127"/>
    <mergeCell ref="F126:F127"/>
    <mergeCell ref="AF124:AF125"/>
    <mergeCell ref="AG124:AG125"/>
    <mergeCell ref="AH124:AH125"/>
    <mergeCell ref="AI124:AI125"/>
    <mergeCell ref="AJ124:AJ125"/>
    <mergeCell ref="AK124:AK125"/>
    <mergeCell ref="Z124:Z125"/>
    <mergeCell ref="AA124:AA125"/>
    <mergeCell ref="AB124:AB125"/>
    <mergeCell ref="AC124:AC125"/>
    <mergeCell ref="AD124:AD125"/>
    <mergeCell ref="AE124:AE125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H124:H125"/>
    <mergeCell ref="I124:I125"/>
    <mergeCell ref="J124:J125"/>
    <mergeCell ref="K124:K125"/>
    <mergeCell ref="L124:L125"/>
    <mergeCell ref="M124:M125"/>
    <mergeCell ref="AL122:AL123"/>
    <mergeCell ref="AM122:AM123"/>
    <mergeCell ref="AN122:AN123"/>
    <mergeCell ref="A124:A125"/>
    <mergeCell ref="B124:B125"/>
    <mergeCell ref="C124:C125"/>
    <mergeCell ref="D124:D125"/>
    <mergeCell ref="E124:E125"/>
    <mergeCell ref="F124:F125"/>
    <mergeCell ref="G124:G125"/>
    <mergeCell ref="AF122:AF123"/>
    <mergeCell ref="AG122:AG123"/>
    <mergeCell ref="AH122:AH123"/>
    <mergeCell ref="AI122:AI123"/>
    <mergeCell ref="AJ122:AJ123"/>
    <mergeCell ref="AK122:AK123"/>
    <mergeCell ref="Z122:Z123"/>
    <mergeCell ref="AA122:AA123"/>
    <mergeCell ref="AB122:AB123"/>
    <mergeCell ref="AC122:AC123"/>
    <mergeCell ref="AD122:AD123"/>
    <mergeCell ref="AE122:AE123"/>
    <mergeCell ref="T122:T123"/>
    <mergeCell ref="U122:U123"/>
    <mergeCell ref="V122:V123"/>
    <mergeCell ref="W122:W123"/>
    <mergeCell ref="X122:X123"/>
    <mergeCell ref="Y122:Y123"/>
    <mergeCell ref="N122:N123"/>
    <mergeCell ref="O122:O123"/>
    <mergeCell ref="P122:P123"/>
    <mergeCell ref="Q122:Q123"/>
    <mergeCell ref="R122:R123"/>
    <mergeCell ref="S122:S123"/>
    <mergeCell ref="H122:H123"/>
    <mergeCell ref="I122:I123"/>
    <mergeCell ref="J122:J123"/>
    <mergeCell ref="K122:K123"/>
    <mergeCell ref="L122:L123"/>
    <mergeCell ref="M122:M123"/>
    <mergeCell ref="AL120:AL121"/>
    <mergeCell ref="AM120:AM121"/>
    <mergeCell ref="AN120:AN121"/>
    <mergeCell ref="A122:A123"/>
    <mergeCell ref="B122:B123"/>
    <mergeCell ref="C122:C123"/>
    <mergeCell ref="D122:D123"/>
    <mergeCell ref="E122:E123"/>
    <mergeCell ref="F122:F123"/>
    <mergeCell ref="G122:G123"/>
    <mergeCell ref="AF120:AF121"/>
    <mergeCell ref="AG120:AG121"/>
    <mergeCell ref="AH120:AH121"/>
    <mergeCell ref="AI120:AI121"/>
    <mergeCell ref="AJ120:AJ121"/>
    <mergeCell ref="AK120:AK121"/>
    <mergeCell ref="Z120:Z121"/>
    <mergeCell ref="AA120:AA121"/>
    <mergeCell ref="AB120:AB121"/>
    <mergeCell ref="AC120:AC121"/>
    <mergeCell ref="AD120:AD121"/>
    <mergeCell ref="AE120:AE121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M120:M121"/>
    <mergeCell ref="AM118:AM119"/>
    <mergeCell ref="AN118:AN119"/>
    <mergeCell ref="AO118:AO123"/>
    <mergeCell ref="A120:A121"/>
    <mergeCell ref="B120:B121"/>
    <mergeCell ref="C120:C121"/>
    <mergeCell ref="D120:D121"/>
    <mergeCell ref="E120:E121"/>
    <mergeCell ref="F120:F121"/>
    <mergeCell ref="G120:G121"/>
    <mergeCell ref="AG118:AG119"/>
    <mergeCell ref="AH118:AH119"/>
    <mergeCell ref="AI118:AI119"/>
    <mergeCell ref="AJ118:AJ119"/>
    <mergeCell ref="AK118:AK119"/>
    <mergeCell ref="AL118:AL119"/>
    <mergeCell ref="AA118:AA119"/>
    <mergeCell ref="AB118:AB119"/>
    <mergeCell ref="AC118:AC119"/>
    <mergeCell ref="AD118:AD119"/>
    <mergeCell ref="AE118:AE119"/>
    <mergeCell ref="AF118:AF119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A118:A119"/>
    <mergeCell ref="B118:B119"/>
    <mergeCell ref="C118:C119"/>
    <mergeCell ref="D118:D119"/>
    <mergeCell ref="E118:E119"/>
    <mergeCell ref="F118:F119"/>
    <mergeCell ref="AJ1:AN1"/>
    <mergeCell ref="AJ2:AN2"/>
    <mergeCell ref="AJ3:AN3"/>
    <mergeCell ref="D72:D73"/>
    <mergeCell ref="A1:AI1"/>
    <mergeCell ref="A2:AI2"/>
    <mergeCell ref="A3:AI3"/>
    <mergeCell ref="S8:U9"/>
    <mergeCell ref="M8:M10"/>
    <mergeCell ref="A6:AI6"/>
    <mergeCell ref="C142:F142"/>
    <mergeCell ref="G142:J142"/>
    <mergeCell ref="W142:AA142"/>
    <mergeCell ref="AB142:AF142"/>
    <mergeCell ref="A5:AI5"/>
    <mergeCell ref="A4:AI4"/>
    <mergeCell ref="J8:L9"/>
    <mergeCell ref="P8:R9"/>
    <mergeCell ref="G118:G119"/>
    <mergeCell ref="H118:H119"/>
    <mergeCell ref="I8:I10"/>
    <mergeCell ref="E8:E10"/>
    <mergeCell ref="F8:F10"/>
    <mergeCell ref="G8:G10"/>
    <mergeCell ref="H8:H10"/>
    <mergeCell ref="A8:A10"/>
    <mergeCell ref="B8:B10"/>
    <mergeCell ref="C8:C10"/>
    <mergeCell ref="D8:D10"/>
    <mergeCell ref="AM8:AM10"/>
    <mergeCell ref="AN8:AN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N8:N10"/>
    <mergeCell ref="O8:O10"/>
    <mergeCell ref="V8:Z9"/>
    <mergeCell ref="AA9:AC9"/>
    <mergeCell ref="AA8:AL8"/>
    <mergeCell ref="AL9:AL10"/>
    <mergeCell ref="A12:A13"/>
    <mergeCell ref="B12:B13"/>
    <mergeCell ref="C12:C13"/>
    <mergeCell ref="D12:D13"/>
    <mergeCell ref="I12:I13"/>
    <mergeCell ref="J12:J13"/>
    <mergeCell ref="K12:K13"/>
    <mergeCell ref="L12:L13"/>
    <mergeCell ref="E12:E13"/>
    <mergeCell ref="F12:F13"/>
    <mergeCell ref="G12:G13"/>
    <mergeCell ref="H12:H13"/>
    <mergeCell ref="Q12:Q13"/>
    <mergeCell ref="R12:R13"/>
    <mergeCell ref="S12:S13"/>
    <mergeCell ref="T12:T13"/>
    <mergeCell ref="M12:M13"/>
    <mergeCell ref="N12:N13"/>
    <mergeCell ref="O12:O13"/>
    <mergeCell ref="P12:P13"/>
    <mergeCell ref="Y12:Y13"/>
    <mergeCell ref="Z12:Z13"/>
    <mergeCell ref="AA12:AA13"/>
    <mergeCell ref="AB12:AB13"/>
    <mergeCell ref="U12:U13"/>
    <mergeCell ref="V12:V13"/>
    <mergeCell ref="W12:W13"/>
    <mergeCell ref="X12:X13"/>
    <mergeCell ref="AM12:AM13"/>
    <mergeCell ref="AN12:AN13"/>
    <mergeCell ref="AG12:AG13"/>
    <mergeCell ref="AH12:AH13"/>
    <mergeCell ref="AI12:AI13"/>
    <mergeCell ref="AJ12:AJ13"/>
    <mergeCell ref="A14:A15"/>
    <mergeCell ref="B14:B15"/>
    <mergeCell ref="C14:C15"/>
    <mergeCell ref="D14:D15"/>
    <mergeCell ref="AK12:AK13"/>
    <mergeCell ref="AL12:AL13"/>
    <mergeCell ref="AC12:AC13"/>
    <mergeCell ref="AD12:AD13"/>
    <mergeCell ref="AE12:AE13"/>
    <mergeCell ref="AF12:AF13"/>
    <mergeCell ref="I14:I15"/>
    <mergeCell ref="J14:J15"/>
    <mergeCell ref="K14:K15"/>
    <mergeCell ref="L14:L15"/>
    <mergeCell ref="E14:E15"/>
    <mergeCell ref="F14:F15"/>
    <mergeCell ref="G14:G15"/>
    <mergeCell ref="H14:H15"/>
    <mergeCell ref="Q14:Q15"/>
    <mergeCell ref="R14:R15"/>
    <mergeCell ref="S14:S15"/>
    <mergeCell ref="T14:T15"/>
    <mergeCell ref="M14:M15"/>
    <mergeCell ref="N14:N15"/>
    <mergeCell ref="O14:O15"/>
    <mergeCell ref="P14:P15"/>
    <mergeCell ref="Y14:Y15"/>
    <mergeCell ref="Z14:Z15"/>
    <mergeCell ref="AA14:AA15"/>
    <mergeCell ref="AB14:AB15"/>
    <mergeCell ref="U14:U15"/>
    <mergeCell ref="V14:V15"/>
    <mergeCell ref="W14:W15"/>
    <mergeCell ref="X14:X15"/>
    <mergeCell ref="AM14:AM15"/>
    <mergeCell ref="AN14:AN15"/>
    <mergeCell ref="AG14:AG15"/>
    <mergeCell ref="AH14:AH15"/>
    <mergeCell ref="AI14:AI15"/>
    <mergeCell ref="AJ14:AJ15"/>
    <mergeCell ref="A16:A17"/>
    <mergeCell ref="B16:B17"/>
    <mergeCell ref="C16:C17"/>
    <mergeCell ref="D16:D17"/>
    <mergeCell ref="AK14:AK15"/>
    <mergeCell ref="AL14:AL15"/>
    <mergeCell ref="AC14:AC15"/>
    <mergeCell ref="AD14:AD15"/>
    <mergeCell ref="AE14:AE15"/>
    <mergeCell ref="AF14:AF15"/>
    <mergeCell ref="I16:I17"/>
    <mergeCell ref="J16:J17"/>
    <mergeCell ref="K16:K17"/>
    <mergeCell ref="L16:L17"/>
    <mergeCell ref="E16:E17"/>
    <mergeCell ref="F16:F17"/>
    <mergeCell ref="G16:G17"/>
    <mergeCell ref="H16:H17"/>
    <mergeCell ref="Q16:Q17"/>
    <mergeCell ref="R16:R17"/>
    <mergeCell ref="S16:S17"/>
    <mergeCell ref="T16:T17"/>
    <mergeCell ref="M16:M17"/>
    <mergeCell ref="N16:N17"/>
    <mergeCell ref="O16:O17"/>
    <mergeCell ref="P16:P17"/>
    <mergeCell ref="Y16:Y17"/>
    <mergeCell ref="Z16:Z17"/>
    <mergeCell ref="AA16:AA17"/>
    <mergeCell ref="AB16:AB17"/>
    <mergeCell ref="U16:U17"/>
    <mergeCell ref="V16:V17"/>
    <mergeCell ref="W16:W17"/>
    <mergeCell ref="X16:X17"/>
    <mergeCell ref="AM16:AM17"/>
    <mergeCell ref="AN16:AN17"/>
    <mergeCell ref="AG16:AG17"/>
    <mergeCell ref="AH16:AH17"/>
    <mergeCell ref="AI16:AI17"/>
    <mergeCell ref="AJ16:AJ17"/>
    <mergeCell ref="A18:A19"/>
    <mergeCell ref="B18:B19"/>
    <mergeCell ref="C18:C19"/>
    <mergeCell ref="D18:D19"/>
    <mergeCell ref="AK16:AK17"/>
    <mergeCell ref="AL16:AL17"/>
    <mergeCell ref="AC16:AC17"/>
    <mergeCell ref="AD16:AD17"/>
    <mergeCell ref="AE16:AE17"/>
    <mergeCell ref="AF16:AF17"/>
    <mergeCell ref="I18:I19"/>
    <mergeCell ref="J18:J19"/>
    <mergeCell ref="K18:K19"/>
    <mergeCell ref="L18:L19"/>
    <mergeCell ref="E18:E19"/>
    <mergeCell ref="F18:F19"/>
    <mergeCell ref="G18:G19"/>
    <mergeCell ref="H18:H19"/>
    <mergeCell ref="Q18:Q19"/>
    <mergeCell ref="R18:R19"/>
    <mergeCell ref="S18:S19"/>
    <mergeCell ref="T18:T19"/>
    <mergeCell ref="M18:M19"/>
    <mergeCell ref="N18:N19"/>
    <mergeCell ref="O18:O19"/>
    <mergeCell ref="P18:P19"/>
    <mergeCell ref="Y18:Y19"/>
    <mergeCell ref="Z18:Z19"/>
    <mergeCell ref="AA18:AA19"/>
    <mergeCell ref="AB18:AB19"/>
    <mergeCell ref="U18:U19"/>
    <mergeCell ref="V18:V19"/>
    <mergeCell ref="W18:W19"/>
    <mergeCell ref="X18:X19"/>
    <mergeCell ref="AM18:AM19"/>
    <mergeCell ref="AN18:AN19"/>
    <mergeCell ref="AG18:AG19"/>
    <mergeCell ref="AH18:AH19"/>
    <mergeCell ref="AI18:AI19"/>
    <mergeCell ref="AJ18:AJ19"/>
    <mergeCell ref="A20:A21"/>
    <mergeCell ref="B20:B21"/>
    <mergeCell ref="C20:C21"/>
    <mergeCell ref="D20:D21"/>
    <mergeCell ref="AK18:AK19"/>
    <mergeCell ref="AL18:AL19"/>
    <mergeCell ref="AC18:AC19"/>
    <mergeCell ref="AD18:AD19"/>
    <mergeCell ref="AE18:AE19"/>
    <mergeCell ref="AF18:AF19"/>
    <mergeCell ref="I20:I21"/>
    <mergeCell ref="J20:J21"/>
    <mergeCell ref="K20:K21"/>
    <mergeCell ref="L20:L21"/>
    <mergeCell ref="E20:E21"/>
    <mergeCell ref="F20:F21"/>
    <mergeCell ref="G20:G21"/>
    <mergeCell ref="H20:H21"/>
    <mergeCell ref="Q20:Q21"/>
    <mergeCell ref="R20:R21"/>
    <mergeCell ref="S20:S21"/>
    <mergeCell ref="T20:T21"/>
    <mergeCell ref="M20:M21"/>
    <mergeCell ref="N20:N21"/>
    <mergeCell ref="O20:O21"/>
    <mergeCell ref="P20:P21"/>
    <mergeCell ref="Y20:Y21"/>
    <mergeCell ref="Z20:Z21"/>
    <mergeCell ref="AA20:AA21"/>
    <mergeCell ref="AB20:AB21"/>
    <mergeCell ref="U20:U21"/>
    <mergeCell ref="V20:V21"/>
    <mergeCell ref="W20:W21"/>
    <mergeCell ref="X20:X21"/>
    <mergeCell ref="AM20:AM21"/>
    <mergeCell ref="AN20:AN21"/>
    <mergeCell ref="AG20:AG21"/>
    <mergeCell ref="AH20:AH21"/>
    <mergeCell ref="AI20:AI21"/>
    <mergeCell ref="AJ20:AJ21"/>
    <mergeCell ref="A22:A23"/>
    <mergeCell ref="B22:B23"/>
    <mergeCell ref="C22:C23"/>
    <mergeCell ref="D22:D23"/>
    <mergeCell ref="AK20:AK21"/>
    <mergeCell ref="AL20:AL21"/>
    <mergeCell ref="AC20:AC21"/>
    <mergeCell ref="AD20:AD21"/>
    <mergeCell ref="AE20:AE21"/>
    <mergeCell ref="AF20:AF21"/>
    <mergeCell ref="I22:I23"/>
    <mergeCell ref="J22:J23"/>
    <mergeCell ref="K22:K23"/>
    <mergeCell ref="L22:L23"/>
    <mergeCell ref="E22:E23"/>
    <mergeCell ref="F22:F23"/>
    <mergeCell ref="G22:G23"/>
    <mergeCell ref="H22:H23"/>
    <mergeCell ref="Q22:Q23"/>
    <mergeCell ref="R22:R23"/>
    <mergeCell ref="S22:S23"/>
    <mergeCell ref="T22:T23"/>
    <mergeCell ref="M22:M23"/>
    <mergeCell ref="N22:N23"/>
    <mergeCell ref="O22:O23"/>
    <mergeCell ref="P22:P23"/>
    <mergeCell ref="Y22:Y23"/>
    <mergeCell ref="Z22:Z23"/>
    <mergeCell ref="AA22:AA23"/>
    <mergeCell ref="AB22:AB23"/>
    <mergeCell ref="U22:U23"/>
    <mergeCell ref="V22:V23"/>
    <mergeCell ref="W22:W23"/>
    <mergeCell ref="X22:X23"/>
    <mergeCell ref="AM22:AM23"/>
    <mergeCell ref="AN22:AN23"/>
    <mergeCell ref="AG22:AG23"/>
    <mergeCell ref="AH22:AH23"/>
    <mergeCell ref="AI22:AI23"/>
    <mergeCell ref="AJ22:AJ23"/>
    <mergeCell ref="A24:A25"/>
    <mergeCell ref="B24:B25"/>
    <mergeCell ref="C24:C25"/>
    <mergeCell ref="D24:D25"/>
    <mergeCell ref="AK22:AK23"/>
    <mergeCell ref="AL22:AL23"/>
    <mergeCell ref="AC22:AC23"/>
    <mergeCell ref="AD22:AD23"/>
    <mergeCell ref="AE22:AE23"/>
    <mergeCell ref="AF22:AF23"/>
    <mergeCell ref="I24:I25"/>
    <mergeCell ref="J24:J25"/>
    <mergeCell ref="K24:K25"/>
    <mergeCell ref="L24:L25"/>
    <mergeCell ref="E24:E25"/>
    <mergeCell ref="F24:F25"/>
    <mergeCell ref="G24:G25"/>
    <mergeCell ref="H24:H25"/>
    <mergeCell ref="Q24:Q25"/>
    <mergeCell ref="R24:R25"/>
    <mergeCell ref="S24:S25"/>
    <mergeCell ref="T24:T25"/>
    <mergeCell ref="M24:M25"/>
    <mergeCell ref="N24:N25"/>
    <mergeCell ref="O24:O25"/>
    <mergeCell ref="P24:P25"/>
    <mergeCell ref="Y24:Y25"/>
    <mergeCell ref="Z24:Z25"/>
    <mergeCell ref="AA24:AA25"/>
    <mergeCell ref="AB24:AB25"/>
    <mergeCell ref="U24:U25"/>
    <mergeCell ref="V24:V25"/>
    <mergeCell ref="W24:W25"/>
    <mergeCell ref="X24:X25"/>
    <mergeCell ref="AM24:AM25"/>
    <mergeCell ref="AN24:AN25"/>
    <mergeCell ref="AG24:AG25"/>
    <mergeCell ref="AH24:AH25"/>
    <mergeCell ref="AI24:AI25"/>
    <mergeCell ref="AJ24:AJ25"/>
    <mergeCell ref="A26:A27"/>
    <mergeCell ref="B26:B27"/>
    <mergeCell ref="C26:C27"/>
    <mergeCell ref="D26:D27"/>
    <mergeCell ref="AK24:AK25"/>
    <mergeCell ref="AL24:AL25"/>
    <mergeCell ref="AC24:AC25"/>
    <mergeCell ref="AD24:AD25"/>
    <mergeCell ref="AE24:AE25"/>
    <mergeCell ref="AF24:AF25"/>
    <mergeCell ref="I26:I27"/>
    <mergeCell ref="J26:J27"/>
    <mergeCell ref="K26:K27"/>
    <mergeCell ref="L26:L27"/>
    <mergeCell ref="E26:E27"/>
    <mergeCell ref="F26:F27"/>
    <mergeCell ref="G26:G27"/>
    <mergeCell ref="H26:H27"/>
    <mergeCell ref="Q26:Q27"/>
    <mergeCell ref="R26:R27"/>
    <mergeCell ref="S26:S27"/>
    <mergeCell ref="T26:T27"/>
    <mergeCell ref="M26:M27"/>
    <mergeCell ref="N26:N27"/>
    <mergeCell ref="O26:O27"/>
    <mergeCell ref="P26:P27"/>
    <mergeCell ref="Y26:Y27"/>
    <mergeCell ref="Z26:Z27"/>
    <mergeCell ref="AA26:AA27"/>
    <mergeCell ref="AB26:AB27"/>
    <mergeCell ref="U26:U27"/>
    <mergeCell ref="V26:V27"/>
    <mergeCell ref="W26:W27"/>
    <mergeCell ref="X26:X27"/>
    <mergeCell ref="AM26:AM27"/>
    <mergeCell ref="AN26:AN27"/>
    <mergeCell ref="AG26:AG27"/>
    <mergeCell ref="AH26:AH27"/>
    <mergeCell ref="AI26:AI27"/>
    <mergeCell ref="AJ26:AJ27"/>
    <mergeCell ref="AK26:AK27"/>
    <mergeCell ref="AL26:AL27"/>
    <mergeCell ref="AC26:AC27"/>
    <mergeCell ref="AD26:AD27"/>
    <mergeCell ref="AE26:AE27"/>
    <mergeCell ref="AF26:AF27"/>
    <mergeCell ref="E28:E29"/>
    <mergeCell ref="F28:F29"/>
    <mergeCell ref="G28:G29"/>
    <mergeCell ref="H28:H29"/>
    <mergeCell ref="O28:O29"/>
    <mergeCell ref="P28:P29"/>
    <mergeCell ref="A28:A29"/>
    <mergeCell ref="B28:B29"/>
    <mergeCell ref="C28:C29"/>
    <mergeCell ref="D28:D29"/>
    <mergeCell ref="M28:M29"/>
    <mergeCell ref="N28:N29"/>
    <mergeCell ref="I28:I29"/>
    <mergeCell ref="J28:J29"/>
    <mergeCell ref="K28:K29"/>
    <mergeCell ref="L28:L29"/>
    <mergeCell ref="U28:U29"/>
    <mergeCell ref="V28:V29"/>
    <mergeCell ref="W28:W29"/>
    <mergeCell ref="X28:X29"/>
    <mergeCell ref="Q28:Q29"/>
    <mergeCell ref="R28:R29"/>
    <mergeCell ref="S28:S29"/>
    <mergeCell ref="T28:T29"/>
    <mergeCell ref="AN28:AN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M28:AM29"/>
    <mergeCell ref="A32:A33"/>
    <mergeCell ref="B32:B33"/>
    <mergeCell ref="C32:C33"/>
    <mergeCell ref="D32:D33"/>
    <mergeCell ref="AK28:AK29"/>
    <mergeCell ref="AL28:AL29"/>
    <mergeCell ref="AC28:AC29"/>
    <mergeCell ref="AD28:AD29"/>
    <mergeCell ref="AE28:AE29"/>
    <mergeCell ref="AF28:AF29"/>
    <mergeCell ref="I32:I33"/>
    <mergeCell ref="J32:J33"/>
    <mergeCell ref="K32:K33"/>
    <mergeCell ref="L32:L33"/>
    <mergeCell ref="E32:E33"/>
    <mergeCell ref="F32:F33"/>
    <mergeCell ref="G32:G33"/>
    <mergeCell ref="H32:H33"/>
    <mergeCell ref="Q32:Q33"/>
    <mergeCell ref="R32:R33"/>
    <mergeCell ref="S32:S33"/>
    <mergeCell ref="T32:T33"/>
    <mergeCell ref="M32:M33"/>
    <mergeCell ref="N32:N33"/>
    <mergeCell ref="O32:O33"/>
    <mergeCell ref="P32:P33"/>
    <mergeCell ref="Y32:Y33"/>
    <mergeCell ref="Z32:Z33"/>
    <mergeCell ref="AA32:AA33"/>
    <mergeCell ref="AB32:AB33"/>
    <mergeCell ref="U32:U33"/>
    <mergeCell ref="V32:V33"/>
    <mergeCell ref="W32:W33"/>
    <mergeCell ref="X32:X33"/>
    <mergeCell ref="AM32:AM33"/>
    <mergeCell ref="AN32:AN33"/>
    <mergeCell ref="AG32:AG33"/>
    <mergeCell ref="AH32:AH33"/>
    <mergeCell ref="AI32:AI33"/>
    <mergeCell ref="AJ32:AJ33"/>
    <mergeCell ref="A34:A35"/>
    <mergeCell ref="B34:B35"/>
    <mergeCell ref="C34:C35"/>
    <mergeCell ref="D34:D35"/>
    <mergeCell ref="AK32:AK33"/>
    <mergeCell ref="AL32:AL33"/>
    <mergeCell ref="AC32:AC33"/>
    <mergeCell ref="AD32:AD33"/>
    <mergeCell ref="AE32:AE33"/>
    <mergeCell ref="AF32:AF33"/>
    <mergeCell ref="I34:I35"/>
    <mergeCell ref="J34:J35"/>
    <mergeCell ref="K34:K35"/>
    <mergeCell ref="L34:L35"/>
    <mergeCell ref="E34:E35"/>
    <mergeCell ref="F34:F35"/>
    <mergeCell ref="G34:G35"/>
    <mergeCell ref="H34:H35"/>
    <mergeCell ref="Q34:Q35"/>
    <mergeCell ref="R34:R35"/>
    <mergeCell ref="S34:S35"/>
    <mergeCell ref="T34:T35"/>
    <mergeCell ref="M34:M35"/>
    <mergeCell ref="N34:N35"/>
    <mergeCell ref="O34:O35"/>
    <mergeCell ref="P34:P35"/>
    <mergeCell ref="Y34:Y35"/>
    <mergeCell ref="Z34:Z35"/>
    <mergeCell ref="AA34:AA35"/>
    <mergeCell ref="AB34:AB35"/>
    <mergeCell ref="U34:U35"/>
    <mergeCell ref="V34:V35"/>
    <mergeCell ref="W34:W35"/>
    <mergeCell ref="X34:X35"/>
    <mergeCell ref="AM34:AM35"/>
    <mergeCell ref="AN34:AN35"/>
    <mergeCell ref="AG34:AG35"/>
    <mergeCell ref="AH34:AH35"/>
    <mergeCell ref="AI34:AI35"/>
    <mergeCell ref="AJ34:AJ35"/>
    <mergeCell ref="A36:A37"/>
    <mergeCell ref="B36:B37"/>
    <mergeCell ref="C36:C37"/>
    <mergeCell ref="D36:D37"/>
    <mergeCell ref="AK34:AK35"/>
    <mergeCell ref="AL34:AL35"/>
    <mergeCell ref="AC34:AC35"/>
    <mergeCell ref="AD34:AD35"/>
    <mergeCell ref="AE34:AE35"/>
    <mergeCell ref="AF34:AF35"/>
    <mergeCell ref="I36:I37"/>
    <mergeCell ref="J36:J37"/>
    <mergeCell ref="K36:K37"/>
    <mergeCell ref="L36:L37"/>
    <mergeCell ref="E36:E37"/>
    <mergeCell ref="F36:F37"/>
    <mergeCell ref="G36:G37"/>
    <mergeCell ref="H36:H37"/>
    <mergeCell ref="Q36:Q37"/>
    <mergeCell ref="R36:R37"/>
    <mergeCell ref="S36:S37"/>
    <mergeCell ref="T36:T37"/>
    <mergeCell ref="M36:M37"/>
    <mergeCell ref="N36:N37"/>
    <mergeCell ref="O36:O37"/>
    <mergeCell ref="P36:P37"/>
    <mergeCell ref="Y36:Y37"/>
    <mergeCell ref="Z36:Z37"/>
    <mergeCell ref="AA36:AA37"/>
    <mergeCell ref="AB36:AB37"/>
    <mergeCell ref="U36:U37"/>
    <mergeCell ref="V36:V37"/>
    <mergeCell ref="W36:W37"/>
    <mergeCell ref="X36:X37"/>
    <mergeCell ref="AM36:AM37"/>
    <mergeCell ref="AN36:AN37"/>
    <mergeCell ref="AG36:AG37"/>
    <mergeCell ref="AH36:AH37"/>
    <mergeCell ref="AI36:AI37"/>
    <mergeCell ref="AJ36:AJ37"/>
    <mergeCell ref="A38:A39"/>
    <mergeCell ref="B38:B39"/>
    <mergeCell ref="C38:C39"/>
    <mergeCell ref="D38:D39"/>
    <mergeCell ref="AK36:AK37"/>
    <mergeCell ref="AL36:AL37"/>
    <mergeCell ref="AC36:AC37"/>
    <mergeCell ref="AD36:AD37"/>
    <mergeCell ref="AE36:AE37"/>
    <mergeCell ref="AF36:AF37"/>
    <mergeCell ref="I38:I39"/>
    <mergeCell ref="J38:J39"/>
    <mergeCell ref="K38:K39"/>
    <mergeCell ref="L38:L39"/>
    <mergeCell ref="E38:E39"/>
    <mergeCell ref="F38:F39"/>
    <mergeCell ref="G38:G39"/>
    <mergeCell ref="H38:H39"/>
    <mergeCell ref="Q38:Q39"/>
    <mergeCell ref="R38:R39"/>
    <mergeCell ref="S38:S39"/>
    <mergeCell ref="T38:T39"/>
    <mergeCell ref="M38:M39"/>
    <mergeCell ref="N38:N39"/>
    <mergeCell ref="O38:O39"/>
    <mergeCell ref="P38:P39"/>
    <mergeCell ref="Y38:Y39"/>
    <mergeCell ref="Z38:Z39"/>
    <mergeCell ref="AA38:AA39"/>
    <mergeCell ref="AB38:AB39"/>
    <mergeCell ref="U38:U39"/>
    <mergeCell ref="V38:V39"/>
    <mergeCell ref="W38:W39"/>
    <mergeCell ref="X38:X39"/>
    <mergeCell ref="AM38:AM39"/>
    <mergeCell ref="AN38:AN39"/>
    <mergeCell ref="AG38:AG39"/>
    <mergeCell ref="AH38:AH39"/>
    <mergeCell ref="AI38:AI39"/>
    <mergeCell ref="AJ38:AJ39"/>
    <mergeCell ref="A40:A41"/>
    <mergeCell ref="B40:B41"/>
    <mergeCell ref="C40:C41"/>
    <mergeCell ref="D40:D41"/>
    <mergeCell ref="AK38:AK39"/>
    <mergeCell ref="AL38:AL39"/>
    <mergeCell ref="AC38:AC39"/>
    <mergeCell ref="AD38:AD39"/>
    <mergeCell ref="AE38:AE39"/>
    <mergeCell ref="AF38:AF39"/>
    <mergeCell ref="I40:I41"/>
    <mergeCell ref="J40:J41"/>
    <mergeCell ref="K40:K41"/>
    <mergeCell ref="L40:L41"/>
    <mergeCell ref="E40:E41"/>
    <mergeCell ref="F40:F41"/>
    <mergeCell ref="G40:G41"/>
    <mergeCell ref="H40:H41"/>
    <mergeCell ref="Q40:Q41"/>
    <mergeCell ref="R40:R41"/>
    <mergeCell ref="S40:S41"/>
    <mergeCell ref="T40:T41"/>
    <mergeCell ref="M40:M41"/>
    <mergeCell ref="N40:N41"/>
    <mergeCell ref="O40:O41"/>
    <mergeCell ref="P40:P41"/>
    <mergeCell ref="Y40:Y41"/>
    <mergeCell ref="Z40:Z41"/>
    <mergeCell ref="AA40:AA41"/>
    <mergeCell ref="AB40:AB41"/>
    <mergeCell ref="U40:U41"/>
    <mergeCell ref="V40:V41"/>
    <mergeCell ref="W40:W41"/>
    <mergeCell ref="X40:X41"/>
    <mergeCell ref="AM40:AM41"/>
    <mergeCell ref="AN40:AN41"/>
    <mergeCell ref="AG40:AG41"/>
    <mergeCell ref="AH40:AH41"/>
    <mergeCell ref="AI40:AI41"/>
    <mergeCell ref="AJ40:AJ41"/>
    <mergeCell ref="A42:A43"/>
    <mergeCell ref="B42:B43"/>
    <mergeCell ref="C42:C43"/>
    <mergeCell ref="D42:D43"/>
    <mergeCell ref="AK40:AK41"/>
    <mergeCell ref="AL40:AL41"/>
    <mergeCell ref="AC40:AC41"/>
    <mergeCell ref="AD40:AD41"/>
    <mergeCell ref="AE40:AE41"/>
    <mergeCell ref="AF40:AF41"/>
    <mergeCell ref="I42:I43"/>
    <mergeCell ref="J42:J43"/>
    <mergeCell ref="K42:K43"/>
    <mergeCell ref="L42:L43"/>
    <mergeCell ref="E42:E43"/>
    <mergeCell ref="F42:F43"/>
    <mergeCell ref="G42:G43"/>
    <mergeCell ref="H42:H43"/>
    <mergeCell ref="Q42:Q43"/>
    <mergeCell ref="R42:R43"/>
    <mergeCell ref="S42:S43"/>
    <mergeCell ref="T42:T43"/>
    <mergeCell ref="M42:M43"/>
    <mergeCell ref="N42:N43"/>
    <mergeCell ref="O42:O43"/>
    <mergeCell ref="P42:P43"/>
    <mergeCell ref="Y42:Y43"/>
    <mergeCell ref="Z42:Z43"/>
    <mergeCell ref="AA42:AA43"/>
    <mergeCell ref="AB42:AB43"/>
    <mergeCell ref="U42:U43"/>
    <mergeCell ref="V42:V43"/>
    <mergeCell ref="W42:W43"/>
    <mergeCell ref="X42:X43"/>
    <mergeCell ref="AM42:AM43"/>
    <mergeCell ref="AN42:AN43"/>
    <mergeCell ref="AG42:AG43"/>
    <mergeCell ref="AH42:AH43"/>
    <mergeCell ref="AI42:AI43"/>
    <mergeCell ref="AJ42:AJ43"/>
    <mergeCell ref="A44:A45"/>
    <mergeCell ref="B44:B45"/>
    <mergeCell ref="C44:C45"/>
    <mergeCell ref="D44:D45"/>
    <mergeCell ref="AK42:AK43"/>
    <mergeCell ref="AL42:AL43"/>
    <mergeCell ref="AC42:AC43"/>
    <mergeCell ref="AD42:AD43"/>
    <mergeCell ref="AE42:AE43"/>
    <mergeCell ref="AF42:AF43"/>
    <mergeCell ref="I44:I45"/>
    <mergeCell ref="J44:J45"/>
    <mergeCell ref="K44:K45"/>
    <mergeCell ref="L44:L45"/>
    <mergeCell ref="E44:E45"/>
    <mergeCell ref="F44:F45"/>
    <mergeCell ref="G44:G45"/>
    <mergeCell ref="H44:H45"/>
    <mergeCell ref="Q44:Q45"/>
    <mergeCell ref="R44:R45"/>
    <mergeCell ref="S44:S45"/>
    <mergeCell ref="T44:T45"/>
    <mergeCell ref="M44:M45"/>
    <mergeCell ref="N44:N45"/>
    <mergeCell ref="O44:O45"/>
    <mergeCell ref="P44:P45"/>
    <mergeCell ref="Y44:Y45"/>
    <mergeCell ref="Z44:Z45"/>
    <mergeCell ref="AA44:AA45"/>
    <mergeCell ref="AB44:AB45"/>
    <mergeCell ref="U44:U45"/>
    <mergeCell ref="V44:V45"/>
    <mergeCell ref="W44:W45"/>
    <mergeCell ref="X44:X45"/>
    <mergeCell ref="AM44:AM45"/>
    <mergeCell ref="AN44:AN45"/>
    <mergeCell ref="AG44:AG45"/>
    <mergeCell ref="AH44:AH45"/>
    <mergeCell ref="AI44:AI45"/>
    <mergeCell ref="AJ44:AJ45"/>
    <mergeCell ref="A46:A47"/>
    <mergeCell ref="B46:B47"/>
    <mergeCell ref="C46:C47"/>
    <mergeCell ref="D46:D47"/>
    <mergeCell ref="AK44:AK45"/>
    <mergeCell ref="AL44:AL45"/>
    <mergeCell ref="AC44:AC45"/>
    <mergeCell ref="AD44:AD45"/>
    <mergeCell ref="AE44:AE45"/>
    <mergeCell ref="AF44:AF45"/>
    <mergeCell ref="I46:I47"/>
    <mergeCell ref="J46:J47"/>
    <mergeCell ref="K46:K47"/>
    <mergeCell ref="L46:L47"/>
    <mergeCell ref="E46:E47"/>
    <mergeCell ref="F46:F47"/>
    <mergeCell ref="G46:G47"/>
    <mergeCell ref="H46:H47"/>
    <mergeCell ref="Q46:Q47"/>
    <mergeCell ref="R46:R47"/>
    <mergeCell ref="S46:S47"/>
    <mergeCell ref="T46:T47"/>
    <mergeCell ref="M46:M47"/>
    <mergeCell ref="N46:N47"/>
    <mergeCell ref="O46:O47"/>
    <mergeCell ref="P46:P47"/>
    <mergeCell ref="Y46:Y47"/>
    <mergeCell ref="Z46:Z47"/>
    <mergeCell ref="AA46:AA47"/>
    <mergeCell ref="AB46:AB47"/>
    <mergeCell ref="U46:U47"/>
    <mergeCell ref="V46:V47"/>
    <mergeCell ref="W46:W47"/>
    <mergeCell ref="X46:X47"/>
    <mergeCell ref="AM46:AM47"/>
    <mergeCell ref="AN46:AN47"/>
    <mergeCell ref="AG46:AG47"/>
    <mergeCell ref="AH46:AH47"/>
    <mergeCell ref="AI46:AI47"/>
    <mergeCell ref="AJ46:AJ47"/>
    <mergeCell ref="AK46:AK47"/>
    <mergeCell ref="AL46:AL47"/>
    <mergeCell ref="AC46:AC47"/>
    <mergeCell ref="AD46:AD47"/>
    <mergeCell ref="AE46:AE47"/>
    <mergeCell ref="AF46:AF47"/>
    <mergeCell ref="E48:E49"/>
    <mergeCell ref="F48:F49"/>
    <mergeCell ref="G48:G49"/>
    <mergeCell ref="H48:H49"/>
    <mergeCell ref="O48:O49"/>
    <mergeCell ref="P48:P49"/>
    <mergeCell ref="A48:A49"/>
    <mergeCell ref="B48:B49"/>
    <mergeCell ref="C48:C49"/>
    <mergeCell ref="D48:D49"/>
    <mergeCell ref="M48:M49"/>
    <mergeCell ref="N48:N49"/>
    <mergeCell ref="I48:I49"/>
    <mergeCell ref="J48:J49"/>
    <mergeCell ref="K48:K49"/>
    <mergeCell ref="L48:L49"/>
    <mergeCell ref="U48:U49"/>
    <mergeCell ref="V48:V49"/>
    <mergeCell ref="W48:W49"/>
    <mergeCell ref="X48:X49"/>
    <mergeCell ref="Q48:Q49"/>
    <mergeCell ref="R48:R49"/>
    <mergeCell ref="S48:S49"/>
    <mergeCell ref="T48:T49"/>
    <mergeCell ref="Y48:Y49"/>
    <mergeCell ref="Z48:Z49"/>
    <mergeCell ref="AA48:AA49"/>
    <mergeCell ref="AM48:AM49"/>
    <mergeCell ref="AN48:AN49"/>
    <mergeCell ref="AG48:AG49"/>
    <mergeCell ref="AH48:AH49"/>
    <mergeCell ref="AI48:AI49"/>
    <mergeCell ref="AJ48:AJ49"/>
    <mergeCell ref="AB48:AB49"/>
    <mergeCell ref="AK48:AK49"/>
    <mergeCell ref="AL48:AL49"/>
    <mergeCell ref="AC48:AC49"/>
    <mergeCell ref="AD48:AD49"/>
    <mergeCell ref="AE48:AE49"/>
    <mergeCell ref="AF48:AF49"/>
    <mergeCell ref="I30:I31"/>
    <mergeCell ref="J30:J31"/>
    <mergeCell ref="K30:K31"/>
    <mergeCell ref="L30:L31"/>
    <mergeCell ref="M30:M31"/>
    <mergeCell ref="N30:N31"/>
    <mergeCell ref="G50:G51"/>
    <mergeCell ref="AO88:AO93"/>
    <mergeCell ref="A30:A31"/>
    <mergeCell ref="B30:B31"/>
    <mergeCell ref="C30:C31"/>
    <mergeCell ref="D30:D31"/>
    <mergeCell ref="E30:E31"/>
    <mergeCell ref="F30:F31"/>
    <mergeCell ref="G30:G31"/>
    <mergeCell ref="H30:H31"/>
    <mergeCell ref="A50:A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O76:AO81"/>
    <mergeCell ref="AO82:AO87"/>
    <mergeCell ref="P50:P51"/>
    <mergeCell ref="Q50:Q51"/>
    <mergeCell ref="R50:R51"/>
    <mergeCell ref="S50:S51"/>
    <mergeCell ref="L50:L51"/>
    <mergeCell ref="M50:M51"/>
    <mergeCell ref="N50:N51"/>
    <mergeCell ref="O50:O51"/>
    <mergeCell ref="X50:X51"/>
    <mergeCell ref="Y50:Y51"/>
    <mergeCell ref="Z50:Z51"/>
    <mergeCell ref="AA50:AA51"/>
    <mergeCell ref="T50:T51"/>
    <mergeCell ref="U50:U51"/>
    <mergeCell ref="V50:V51"/>
    <mergeCell ref="W50:W51"/>
    <mergeCell ref="AL50:AL51"/>
    <mergeCell ref="AM50:AM51"/>
    <mergeCell ref="AF50:AF51"/>
    <mergeCell ref="AG50:AG51"/>
    <mergeCell ref="AH50:AH51"/>
    <mergeCell ref="AI50:AI51"/>
    <mergeCell ref="F52:F53"/>
    <mergeCell ref="G52:G53"/>
    <mergeCell ref="H52:H53"/>
    <mergeCell ref="I52:I53"/>
    <mergeCell ref="AJ50:AJ51"/>
    <mergeCell ref="AK50:AK51"/>
    <mergeCell ref="AB50:AB51"/>
    <mergeCell ref="AC50:AC51"/>
    <mergeCell ref="AD50:AD51"/>
    <mergeCell ref="AE50:AE51"/>
    <mergeCell ref="J52:J53"/>
    <mergeCell ref="K52:K53"/>
    <mergeCell ref="L52:L53"/>
    <mergeCell ref="M52:M53"/>
    <mergeCell ref="AN50:AN51"/>
    <mergeCell ref="A52:A53"/>
    <mergeCell ref="B52:B53"/>
    <mergeCell ref="C52:C53"/>
    <mergeCell ref="D52:D53"/>
    <mergeCell ref="E52:E53"/>
    <mergeCell ref="R52:R53"/>
    <mergeCell ref="S52:S53"/>
    <mergeCell ref="T52:T53"/>
    <mergeCell ref="U52:U53"/>
    <mergeCell ref="N52:N53"/>
    <mergeCell ref="O52:O53"/>
    <mergeCell ref="P52:P53"/>
    <mergeCell ref="Q52:Q53"/>
    <mergeCell ref="Z52:Z53"/>
    <mergeCell ref="AA52:AA53"/>
    <mergeCell ref="AB52:AB53"/>
    <mergeCell ref="AC52:AC53"/>
    <mergeCell ref="V52:V53"/>
    <mergeCell ref="W52:W53"/>
    <mergeCell ref="X52:X53"/>
    <mergeCell ref="Y52:Y53"/>
    <mergeCell ref="AH52:AH53"/>
    <mergeCell ref="AI52:AI53"/>
    <mergeCell ref="AJ52:AJ53"/>
    <mergeCell ref="AK52:AK53"/>
    <mergeCell ref="AD52:AD53"/>
    <mergeCell ref="AE52:AE53"/>
    <mergeCell ref="AF52:AF53"/>
    <mergeCell ref="AG52:AG53"/>
    <mergeCell ref="AL52:AL53"/>
    <mergeCell ref="AM52:AM53"/>
    <mergeCell ref="AN52:AN53"/>
    <mergeCell ref="A54:A55"/>
    <mergeCell ref="B54:B55"/>
    <mergeCell ref="C54:C55"/>
    <mergeCell ref="D54:D55"/>
    <mergeCell ref="E54:E55"/>
    <mergeCell ref="F54:F55"/>
    <mergeCell ref="G54:G55"/>
    <mergeCell ref="L54:L55"/>
    <mergeCell ref="M54:M55"/>
    <mergeCell ref="N54:N55"/>
    <mergeCell ref="O54:O55"/>
    <mergeCell ref="H54:H55"/>
    <mergeCell ref="I54:I55"/>
    <mergeCell ref="J54:J55"/>
    <mergeCell ref="K54:K55"/>
    <mergeCell ref="T54:T55"/>
    <mergeCell ref="U54:U55"/>
    <mergeCell ref="V54:V55"/>
    <mergeCell ref="W54:W55"/>
    <mergeCell ref="P54:P55"/>
    <mergeCell ref="Q54:Q55"/>
    <mergeCell ref="R54:R55"/>
    <mergeCell ref="S54:S55"/>
    <mergeCell ref="AB54:AB55"/>
    <mergeCell ref="AC54:AC55"/>
    <mergeCell ref="AD54:AD55"/>
    <mergeCell ref="AE54:AE55"/>
    <mergeCell ref="X54:X55"/>
    <mergeCell ref="Y54:Y55"/>
    <mergeCell ref="Z54:Z55"/>
    <mergeCell ref="AA54:AA55"/>
    <mergeCell ref="AJ54:AJ55"/>
    <mergeCell ref="AK54:AK55"/>
    <mergeCell ref="AL54:AL55"/>
    <mergeCell ref="AM54:AM55"/>
    <mergeCell ref="AF54:AF55"/>
    <mergeCell ref="AG54:AG55"/>
    <mergeCell ref="AH54:AH55"/>
    <mergeCell ref="AI54:AI55"/>
    <mergeCell ref="AN54:AN55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N58:N59"/>
    <mergeCell ref="O58:O59"/>
    <mergeCell ref="P58:P59"/>
    <mergeCell ref="Q58:Q59"/>
    <mergeCell ref="J58:J59"/>
    <mergeCell ref="K58:K59"/>
    <mergeCell ref="L58:L59"/>
    <mergeCell ref="M58:M59"/>
    <mergeCell ref="V58:V59"/>
    <mergeCell ref="W58:W59"/>
    <mergeCell ref="X58:X59"/>
    <mergeCell ref="Y58:Y59"/>
    <mergeCell ref="R58:R59"/>
    <mergeCell ref="S58:S59"/>
    <mergeCell ref="T58:T59"/>
    <mergeCell ref="U58:U59"/>
    <mergeCell ref="AF58:AF59"/>
    <mergeCell ref="AG58:AG59"/>
    <mergeCell ref="Z58:Z59"/>
    <mergeCell ref="AA58:AA59"/>
    <mergeCell ref="AB58:AB59"/>
    <mergeCell ref="AC58:AC59"/>
    <mergeCell ref="AN58:AN59"/>
    <mergeCell ref="A60:A61"/>
    <mergeCell ref="B60:B61"/>
    <mergeCell ref="C60:C61"/>
    <mergeCell ref="D60:D61"/>
    <mergeCell ref="E60:E61"/>
    <mergeCell ref="F60:F61"/>
    <mergeCell ref="G60:G61"/>
    <mergeCell ref="AH58:AH59"/>
    <mergeCell ref="AI58:AI59"/>
    <mergeCell ref="H60:H61"/>
    <mergeCell ref="I60:I61"/>
    <mergeCell ref="J60:J61"/>
    <mergeCell ref="K60:K61"/>
    <mergeCell ref="AL58:AL59"/>
    <mergeCell ref="AM58:AM59"/>
    <mergeCell ref="AJ58:AJ59"/>
    <mergeCell ref="AK58:AK59"/>
    <mergeCell ref="AD58:AD59"/>
    <mergeCell ref="AE58:AE59"/>
    <mergeCell ref="P60:P61"/>
    <mergeCell ref="Q60:Q61"/>
    <mergeCell ref="R60:R61"/>
    <mergeCell ref="S60:S61"/>
    <mergeCell ref="L60:L61"/>
    <mergeCell ref="M60:M61"/>
    <mergeCell ref="N60:N61"/>
    <mergeCell ref="O60:O61"/>
    <mergeCell ref="X60:X61"/>
    <mergeCell ref="Y60:Y61"/>
    <mergeCell ref="Z60:Z61"/>
    <mergeCell ref="AA60:AA61"/>
    <mergeCell ref="T60:T61"/>
    <mergeCell ref="U60:U61"/>
    <mergeCell ref="V60:V61"/>
    <mergeCell ref="W60:W61"/>
    <mergeCell ref="AL60:AL61"/>
    <mergeCell ref="AM60:AM61"/>
    <mergeCell ref="AF60:AF61"/>
    <mergeCell ref="AG60:AG61"/>
    <mergeCell ref="AH60:AH61"/>
    <mergeCell ref="AI60:AI61"/>
    <mergeCell ref="F62:F63"/>
    <mergeCell ref="G62:G63"/>
    <mergeCell ref="H62:H63"/>
    <mergeCell ref="I62:I63"/>
    <mergeCell ref="AJ60:AJ61"/>
    <mergeCell ref="AK60:AK61"/>
    <mergeCell ref="AB60:AB61"/>
    <mergeCell ref="AC60:AC61"/>
    <mergeCell ref="AD60:AD61"/>
    <mergeCell ref="AE60:AE61"/>
    <mergeCell ref="J62:J63"/>
    <mergeCell ref="K62:K63"/>
    <mergeCell ref="L62:L63"/>
    <mergeCell ref="M62:M63"/>
    <mergeCell ref="AN60:AN61"/>
    <mergeCell ref="A62:A63"/>
    <mergeCell ref="B62:B63"/>
    <mergeCell ref="C62:C63"/>
    <mergeCell ref="D62:D63"/>
    <mergeCell ref="E62:E63"/>
    <mergeCell ref="R62:R63"/>
    <mergeCell ref="S62:S63"/>
    <mergeCell ref="T62:T63"/>
    <mergeCell ref="U62:U63"/>
    <mergeCell ref="N62:N63"/>
    <mergeCell ref="O62:O63"/>
    <mergeCell ref="P62:P63"/>
    <mergeCell ref="Q62:Q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AL62:AL63"/>
    <mergeCell ref="AM62:AM63"/>
    <mergeCell ref="AN62:AN63"/>
    <mergeCell ref="A64:A65"/>
    <mergeCell ref="B64:B65"/>
    <mergeCell ref="C64:C65"/>
    <mergeCell ref="D64:D65"/>
    <mergeCell ref="E64:E65"/>
    <mergeCell ref="F64:F65"/>
    <mergeCell ref="G64:G65"/>
    <mergeCell ref="L64:L65"/>
    <mergeCell ref="M64:M65"/>
    <mergeCell ref="N64:N65"/>
    <mergeCell ref="O64:O65"/>
    <mergeCell ref="H64:H65"/>
    <mergeCell ref="I64:I65"/>
    <mergeCell ref="J64:J65"/>
    <mergeCell ref="K64:K65"/>
    <mergeCell ref="T64:T65"/>
    <mergeCell ref="U64:U65"/>
    <mergeCell ref="V64:V65"/>
    <mergeCell ref="W64:W65"/>
    <mergeCell ref="P64:P65"/>
    <mergeCell ref="Q64:Q65"/>
    <mergeCell ref="R64:R65"/>
    <mergeCell ref="S64:S65"/>
    <mergeCell ref="AB64:AB65"/>
    <mergeCell ref="AC64:AC65"/>
    <mergeCell ref="AD64:AD65"/>
    <mergeCell ref="AE64:AE65"/>
    <mergeCell ref="X64:X65"/>
    <mergeCell ref="Y64:Y65"/>
    <mergeCell ref="Z64:Z65"/>
    <mergeCell ref="AA64:AA65"/>
    <mergeCell ref="AJ64:AJ65"/>
    <mergeCell ref="AK64:AK65"/>
    <mergeCell ref="AL64:AL65"/>
    <mergeCell ref="AM64:AM65"/>
    <mergeCell ref="AF64:AF65"/>
    <mergeCell ref="AG64:AG65"/>
    <mergeCell ref="AH64:AH65"/>
    <mergeCell ref="AI64:AI65"/>
    <mergeCell ref="AN64:AN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N66:N67"/>
    <mergeCell ref="O66:O67"/>
    <mergeCell ref="P66:P67"/>
    <mergeCell ref="Q66:Q67"/>
    <mergeCell ref="J66:J67"/>
    <mergeCell ref="K66:K67"/>
    <mergeCell ref="L66:L67"/>
    <mergeCell ref="M66:M67"/>
    <mergeCell ref="V66:V67"/>
    <mergeCell ref="W66:W67"/>
    <mergeCell ref="X66:X67"/>
    <mergeCell ref="Y66:Y67"/>
    <mergeCell ref="R66:R67"/>
    <mergeCell ref="S66:S67"/>
    <mergeCell ref="T66:T67"/>
    <mergeCell ref="U66:U67"/>
    <mergeCell ref="AF66:AF67"/>
    <mergeCell ref="AG66:AG67"/>
    <mergeCell ref="Z66:Z67"/>
    <mergeCell ref="AA66:AA67"/>
    <mergeCell ref="AB66:AB67"/>
    <mergeCell ref="AC66:AC67"/>
    <mergeCell ref="AN66:AN67"/>
    <mergeCell ref="A68:A69"/>
    <mergeCell ref="B68:B69"/>
    <mergeCell ref="C68:C69"/>
    <mergeCell ref="D68:D69"/>
    <mergeCell ref="E68:E69"/>
    <mergeCell ref="F68:F69"/>
    <mergeCell ref="G68:G69"/>
    <mergeCell ref="AH66:AH67"/>
    <mergeCell ref="AI66:AI67"/>
    <mergeCell ref="H68:H69"/>
    <mergeCell ref="I68:I69"/>
    <mergeCell ref="J68:J69"/>
    <mergeCell ref="K68:K69"/>
    <mergeCell ref="AL66:AL67"/>
    <mergeCell ref="AM66:AM67"/>
    <mergeCell ref="AJ66:AJ67"/>
    <mergeCell ref="AK66:AK67"/>
    <mergeCell ref="AD66:AD67"/>
    <mergeCell ref="AE66:AE67"/>
    <mergeCell ref="P68:P69"/>
    <mergeCell ref="Q68:Q69"/>
    <mergeCell ref="R68:R69"/>
    <mergeCell ref="S68:S69"/>
    <mergeCell ref="L68:L69"/>
    <mergeCell ref="M68:M69"/>
    <mergeCell ref="N68:N69"/>
    <mergeCell ref="O68:O69"/>
    <mergeCell ref="X68:X69"/>
    <mergeCell ref="Y68:Y69"/>
    <mergeCell ref="Z68:Z69"/>
    <mergeCell ref="AA68:AA69"/>
    <mergeCell ref="T68:T69"/>
    <mergeCell ref="U68:U69"/>
    <mergeCell ref="V68:V69"/>
    <mergeCell ref="W68:W69"/>
    <mergeCell ref="AL68:AL69"/>
    <mergeCell ref="AM68:AM69"/>
    <mergeCell ref="AF68:AF69"/>
    <mergeCell ref="AG68:AG69"/>
    <mergeCell ref="AH68:AH69"/>
    <mergeCell ref="AI68:AI69"/>
    <mergeCell ref="F70:F71"/>
    <mergeCell ref="G70:G71"/>
    <mergeCell ref="H70:H71"/>
    <mergeCell ref="I70:I71"/>
    <mergeCell ref="AJ68:AJ69"/>
    <mergeCell ref="AK68:AK69"/>
    <mergeCell ref="AB68:AB69"/>
    <mergeCell ref="AC68:AC69"/>
    <mergeCell ref="AD68:AD69"/>
    <mergeCell ref="AE68:AE69"/>
    <mergeCell ref="J70:J71"/>
    <mergeCell ref="K70:K71"/>
    <mergeCell ref="L70:L71"/>
    <mergeCell ref="M70:M71"/>
    <mergeCell ref="AN68:AN69"/>
    <mergeCell ref="A70:A71"/>
    <mergeCell ref="B70:B71"/>
    <mergeCell ref="C70:C71"/>
    <mergeCell ref="D70:D71"/>
    <mergeCell ref="E70:E71"/>
    <mergeCell ref="R70:R71"/>
    <mergeCell ref="S70:S71"/>
    <mergeCell ref="T70:T71"/>
    <mergeCell ref="U70:U71"/>
    <mergeCell ref="N70:N71"/>
    <mergeCell ref="O70:O71"/>
    <mergeCell ref="P70:P71"/>
    <mergeCell ref="Q70:Q71"/>
    <mergeCell ref="Z70:Z71"/>
    <mergeCell ref="AA70:AA71"/>
    <mergeCell ref="AB70:AB71"/>
    <mergeCell ref="AC70:AC71"/>
    <mergeCell ref="V70:V71"/>
    <mergeCell ref="W70:W71"/>
    <mergeCell ref="X70:X71"/>
    <mergeCell ref="Y70:Y71"/>
    <mergeCell ref="AH70:AH71"/>
    <mergeCell ref="AI70:AI71"/>
    <mergeCell ref="AJ70:AJ71"/>
    <mergeCell ref="AK70:AK71"/>
    <mergeCell ref="AD70:AD71"/>
    <mergeCell ref="AE70:AE71"/>
    <mergeCell ref="AF70:AF71"/>
    <mergeCell ref="AG70:AG71"/>
    <mergeCell ref="AL70:AL71"/>
    <mergeCell ref="AM70:AM71"/>
    <mergeCell ref="AN70:AN71"/>
    <mergeCell ref="A72:A73"/>
    <mergeCell ref="B72:B73"/>
    <mergeCell ref="C72:C73"/>
    <mergeCell ref="E72:E73"/>
    <mergeCell ref="F72:F73"/>
    <mergeCell ref="G72:G73"/>
    <mergeCell ref="L72:L73"/>
    <mergeCell ref="M72:M73"/>
    <mergeCell ref="N72:N73"/>
    <mergeCell ref="O72:O73"/>
    <mergeCell ref="H72:H73"/>
    <mergeCell ref="I72:I73"/>
    <mergeCell ref="J72:J73"/>
    <mergeCell ref="K72:K73"/>
    <mergeCell ref="T72:T73"/>
    <mergeCell ref="U72:U73"/>
    <mergeCell ref="V72:V73"/>
    <mergeCell ref="W72:W73"/>
    <mergeCell ref="P72:P73"/>
    <mergeCell ref="Q72:Q73"/>
    <mergeCell ref="R72:R73"/>
    <mergeCell ref="S72:S73"/>
    <mergeCell ref="AB72:AB73"/>
    <mergeCell ref="AC72:AC73"/>
    <mergeCell ref="AD72:AD73"/>
    <mergeCell ref="AE72:AE73"/>
    <mergeCell ref="X72:X73"/>
    <mergeCell ref="Y72:Y73"/>
    <mergeCell ref="Z72:Z73"/>
    <mergeCell ref="AA72:AA73"/>
    <mergeCell ref="AJ72:AJ73"/>
    <mergeCell ref="AK72:AK73"/>
    <mergeCell ref="AL72:AL73"/>
    <mergeCell ref="AM72:AM73"/>
    <mergeCell ref="AF72:AF73"/>
    <mergeCell ref="AG72:AG73"/>
    <mergeCell ref="AH72:AH73"/>
    <mergeCell ref="AI72:AI73"/>
    <mergeCell ref="AN72:AN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N74:N75"/>
    <mergeCell ref="O74:O75"/>
    <mergeCell ref="P74:P75"/>
    <mergeCell ref="Q74:Q75"/>
    <mergeCell ref="J74:J75"/>
    <mergeCell ref="K74:K75"/>
    <mergeCell ref="L74:L75"/>
    <mergeCell ref="M74:M75"/>
    <mergeCell ref="V74:V75"/>
    <mergeCell ref="W74:W75"/>
    <mergeCell ref="X74:X75"/>
    <mergeCell ref="Y74:Y75"/>
    <mergeCell ref="R74:R75"/>
    <mergeCell ref="S74:S75"/>
    <mergeCell ref="T74:T75"/>
    <mergeCell ref="U74:U75"/>
    <mergeCell ref="AF74:AF75"/>
    <mergeCell ref="AG74:AG75"/>
    <mergeCell ref="Z74:Z75"/>
    <mergeCell ref="AA74:AA75"/>
    <mergeCell ref="AB74:AB75"/>
    <mergeCell ref="AC74:AC75"/>
    <mergeCell ref="AN74:AN75"/>
    <mergeCell ref="A76:A77"/>
    <mergeCell ref="B76:B77"/>
    <mergeCell ref="C76:C77"/>
    <mergeCell ref="D76:D77"/>
    <mergeCell ref="E76:E77"/>
    <mergeCell ref="F76:F77"/>
    <mergeCell ref="G76:G77"/>
    <mergeCell ref="AH74:AH75"/>
    <mergeCell ref="AI74:AI75"/>
    <mergeCell ref="H76:H77"/>
    <mergeCell ref="I76:I77"/>
    <mergeCell ref="J76:J77"/>
    <mergeCell ref="K76:K77"/>
    <mergeCell ref="AL74:AL75"/>
    <mergeCell ref="AM74:AM75"/>
    <mergeCell ref="AJ74:AJ75"/>
    <mergeCell ref="AK74:AK75"/>
    <mergeCell ref="AD74:AD75"/>
    <mergeCell ref="AE74:AE75"/>
    <mergeCell ref="P76:P77"/>
    <mergeCell ref="Q76:Q77"/>
    <mergeCell ref="R76:R77"/>
    <mergeCell ref="S76:S77"/>
    <mergeCell ref="L76:L77"/>
    <mergeCell ref="M76:M77"/>
    <mergeCell ref="N76:N77"/>
    <mergeCell ref="O76:O77"/>
    <mergeCell ref="X76:X77"/>
    <mergeCell ref="Y76:Y77"/>
    <mergeCell ref="Z76:Z77"/>
    <mergeCell ref="AA76:AA77"/>
    <mergeCell ref="T76:T77"/>
    <mergeCell ref="U76:U77"/>
    <mergeCell ref="V76:V77"/>
    <mergeCell ref="W76:W77"/>
    <mergeCell ref="AL76:AL77"/>
    <mergeCell ref="AM76:AM77"/>
    <mergeCell ref="AF76:AF77"/>
    <mergeCell ref="AG76:AG77"/>
    <mergeCell ref="AH76:AH77"/>
    <mergeCell ref="AI76:AI77"/>
    <mergeCell ref="F78:F79"/>
    <mergeCell ref="G78:G79"/>
    <mergeCell ref="H78:H79"/>
    <mergeCell ref="I78:I79"/>
    <mergeCell ref="AJ76:AJ77"/>
    <mergeCell ref="AK76:AK77"/>
    <mergeCell ref="AB76:AB77"/>
    <mergeCell ref="AC76:AC77"/>
    <mergeCell ref="AD76:AD77"/>
    <mergeCell ref="AE76:AE77"/>
    <mergeCell ref="J78:J79"/>
    <mergeCell ref="K78:K79"/>
    <mergeCell ref="L78:L79"/>
    <mergeCell ref="M78:M79"/>
    <mergeCell ref="AN76:AN77"/>
    <mergeCell ref="A78:A79"/>
    <mergeCell ref="B78:B79"/>
    <mergeCell ref="C78:C79"/>
    <mergeCell ref="D78:D79"/>
    <mergeCell ref="E78:E79"/>
    <mergeCell ref="R78:R79"/>
    <mergeCell ref="S78:S79"/>
    <mergeCell ref="T78:T79"/>
    <mergeCell ref="U78:U79"/>
    <mergeCell ref="N78:N79"/>
    <mergeCell ref="O78:O79"/>
    <mergeCell ref="P78:P79"/>
    <mergeCell ref="Q78:Q79"/>
    <mergeCell ref="Z78:Z79"/>
    <mergeCell ref="AA78:AA79"/>
    <mergeCell ref="AB78:AB79"/>
    <mergeCell ref="AC78:AC79"/>
    <mergeCell ref="V78:V79"/>
    <mergeCell ref="W78:W79"/>
    <mergeCell ref="X78:X79"/>
    <mergeCell ref="Y78:Y79"/>
    <mergeCell ref="AH78:AH79"/>
    <mergeCell ref="AI78:AI79"/>
    <mergeCell ref="AJ78:AJ79"/>
    <mergeCell ref="AK78:AK79"/>
    <mergeCell ref="AD78:AD79"/>
    <mergeCell ref="AE78:AE79"/>
    <mergeCell ref="AF78:AF79"/>
    <mergeCell ref="AG78:AG79"/>
    <mergeCell ref="AL78:AL79"/>
    <mergeCell ref="AM78:AM79"/>
    <mergeCell ref="AN78:AN79"/>
    <mergeCell ref="A80:A81"/>
    <mergeCell ref="B80:B81"/>
    <mergeCell ref="C80:C81"/>
    <mergeCell ref="D80:D81"/>
    <mergeCell ref="E80:E81"/>
    <mergeCell ref="F80:F81"/>
    <mergeCell ref="G80:G81"/>
    <mergeCell ref="L80:L81"/>
    <mergeCell ref="M80:M81"/>
    <mergeCell ref="N80:N81"/>
    <mergeCell ref="O80:O81"/>
    <mergeCell ref="H80:H81"/>
    <mergeCell ref="I80:I81"/>
    <mergeCell ref="J80:J81"/>
    <mergeCell ref="K80:K81"/>
    <mergeCell ref="T80:T81"/>
    <mergeCell ref="U80:U81"/>
    <mergeCell ref="V80:V81"/>
    <mergeCell ref="W80:W81"/>
    <mergeCell ref="P80:P81"/>
    <mergeCell ref="Q80:Q81"/>
    <mergeCell ref="R80:R81"/>
    <mergeCell ref="S80:S81"/>
    <mergeCell ref="AB80:AB81"/>
    <mergeCell ref="AC80:AC81"/>
    <mergeCell ref="AD80:AD81"/>
    <mergeCell ref="AE80:AE81"/>
    <mergeCell ref="X80:X81"/>
    <mergeCell ref="Y80:Y81"/>
    <mergeCell ref="Z80:Z81"/>
    <mergeCell ref="AA80:AA81"/>
    <mergeCell ref="AJ80:AJ81"/>
    <mergeCell ref="AK80:AK81"/>
    <mergeCell ref="AL80:AL81"/>
    <mergeCell ref="AM80:AM81"/>
    <mergeCell ref="AF80:AF81"/>
    <mergeCell ref="AG80:AG81"/>
    <mergeCell ref="AH80:AH81"/>
    <mergeCell ref="AI80:AI81"/>
    <mergeCell ref="AN80:AN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N82:N83"/>
    <mergeCell ref="O82:O83"/>
    <mergeCell ref="P82:P83"/>
    <mergeCell ref="Q82:Q83"/>
    <mergeCell ref="J82:J83"/>
    <mergeCell ref="K82:K83"/>
    <mergeCell ref="L82:L83"/>
    <mergeCell ref="M82:M83"/>
    <mergeCell ref="V82:V83"/>
    <mergeCell ref="W82:W83"/>
    <mergeCell ref="X82:X83"/>
    <mergeCell ref="Y82:Y83"/>
    <mergeCell ref="R82:R83"/>
    <mergeCell ref="S82:S83"/>
    <mergeCell ref="T82:T83"/>
    <mergeCell ref="U82:U83"/>
    <mergeCell ref="AF82:AF83"/>
    <mergeCell ref="AG82:AG83"/>
    <mergeCell ref="Z82:Z83"/>
    <mergeCell ref="AA82:AA83"/>
    <mergeCell ref="AB82:AB83"/>
    <mergeCell ref="AC82:AC83"/>
    <mergeCell ref="AN82:AN83"/>
    <mergeCell ref="A84:A85"/>
    <mergeCell ref="B84:B85"/>
    <mergeCell ref="C84:C85"/>
    <mergeCell ref="D84:D85"/>
    <mergeCell ref="E84:E85"/>
    <mergeCell ref="F84:F85"/>
    <mergeCell ref="G84:G85"/>
    <mergeCell ref="AH82:AH83"/>
    <mergeCell ref="AI82:AI83"/>
    <mergeCell ref="H84:H85"/>
    <mergeCell ref="I84:I85"/>
    <mergeCell ref="J84:J85"/>
    <mergeCell ref="K84:K85"/>
    <mergeCell ref="AL82:AL83"/>
    <mergeCell ref="AM82:AM83"/>
    <mergeCell ref="AJ82:AJ83"/>
    <mergeCell ref="AK82:AK83"/>
    <mergeCell ref="AD82:AD83"/>
    <mergeCell ref="AE82:AE83"/>
    <mergeCell ref="P84:P85"/>
    <mergeCell ref="Q84:Q85"/>
    <mergeCell ref="R84:R85"/>
    <mergeCell ref="S84:S85"/>
    <mergeCell ref="L84:L85"/>
    <mergeCell ref="M84:M85"/>
    <mergeCell ref="N84:N85"/>
    <mergeCell ref="O84:O85"/>
    <mergeCell ref="X84:X85"/>
    <mergeCell ref="Y84:Y85"/>
    <mergeCell ref="Z84:Z85"/>
    <mergeCell ref="AA84:AA85"/>
    <mergeCell ref="T84:T85"/>
    <mergeCell ref="U84:U85"/>
    <mergeCell ref="V84:V85"/>
    <mergeCell ref="W84:W85"/>
    <mergeCell ref="AL84:AL85"/>
    <mergeCell ref="AM84:AM85"/>
    <mergeCell ref="AF84:AF85"/>
    <mergeCell ref="AG84:AG85"/>
    <mergeCell ref="AH84:AH85"/>
    <mergeCell ref="AI84:AI85"/>
    <mergeCell ref="F86:F87"/>
    <mergeCell ref="G86:G87"/>
    <mergeCell ref="H86:H87"/>
    <mergeCell ref="I86:I87"/>
    <mergeCell ref="AJ84:AJ85"/>
    <mergeCell ref="AK84:AK85"/>
    <mergeCell ref="AB84:AB85"/>
    <mergeCell ref="AC84:AC85"/>
    <mergeCell ref="AD84:AD85"/>
    <mergeCell ref="AE84:AE85"/>
    <mergeCell ref="J86:J87"/>
    <mergeCell ref="K86:K87"/>
    <mergeCell ref="L86:L87"/>
    <mergeCell ref="M86:M87"/>
    <mergeCell ref="AN84:AN85"/>
    <mergeCell ref="A86:A87"/>
    <mergeCell ref="B86:B87"/>
    <mergeCell ref="C86:C87"/>
    <mergeCell ref="D86:D87"/>
    <mergeCell ref="E86:E87"/>
    <mergeCell ref="R86:R87"/>
    <mergeCell ref="S86:S87"/>
    <mergeCell ref="T86:T87"/>
    <mergeCell ref="U86:U87"/>
    <mergeCell ref="N86:N87"/>
    <mergeCell ref="O86:O87"/>
    <mergeCell ref="P86:P87"/>
    <mergeCell ref="Q86:Q87"/>
    <mergeCell ref="AG86:AG87"/>
    <mergeCell ref="Z86:Z87"/>
    <mergeCell ref="AA86:AA87"/>
    <mergeCell ref="AB86:AB87"/>
    <mergeCell ref="AC86:AC87"/>
    <mergeCell ref="V86:V87"/>
    <mergeCell ref="W86:W87"/>
    <mergeCell ref="X86:X87"/>
    <mergeCell ref="Y86:Y87"/>
    <mergeCell ref="AN86:AN87"/>
    <mergeCell ref="A88:A89"/>
    <mergeCell ref="C88:C89"/>
    <mergeCell ref="B88:B89"/>
    <mergeCell ref="E88:E89"/>
    <mergeCell ref="F88:F89"/>
    <mergeCell ref="G88:G89"/>
    <mergeCell ref="AH86:AH87"/>
    <mergeCell ref="AI86:AI87"/>
    <mergeCell ref="AJ86:AJ87"/>
    <mergeCell ref="H88:H89"/>
    <mergeCell ref="I88:I89"/>
    <mergeCell ref="J88:J89"/>
    <mergeCell ref="K88:K89"/>
    <mergeCell ref="AL86:AL87"/>
    <mergeCell ref="AM86:AM87"/>
    <mergeCell ref="AK86:AK87"/>
    <mergeCell ref="AD86:AD87"/>
    <mergeCell ref="AE86:AE87"/>
    <mergeCell ref="AF86:AF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L88:AL89"/>
    <mergeCell ref="AM88:AM89"/>
    <mergeCell ref="AF88:AF89"/>
    <mergeCell ref="AG88:AG89"/>
    <mergeCell ref="AH88:AH89"/>
    <mergeCell ref="AI88:AI89"/>
    <mergeCell ref="F90:F91"/>
    <mergeCell ref="G90:G91"/>
    <mergeCell ref="H90:H91"/>
    <mergeCell ref="I90:I91"/>
    <mergeCell ref="AJ88:AJ89"/>
    <mergeCell ref="AK88:AK89"/>
    <mergeCell ref="AB88:AB89"/>
    <mergeCell ref="AC88:AC89"/>
    <mergeCell ref="AD88:AD89"/>
    <mergeCell ref="AE88:AE89"/>
    <mergeCell ref="J90:J91"/>
    <mergeCell ref="K90:K91"/>
    <mergeCell ref="L90:L91"/>
    <mergeCell ref="M90:M91"/>
    <mergeCell ref="AN88:AN89"/>
    <mergeCell ref="A90:A91"/>
    <mergeCell ref="B90:B91"/>
    <mergeCell ref="C90:C91"/>
    <mergeCell ref="D90:D91"/>
    <mergeCell ref="E90:E91"/>
    <mergeCell ref="R90:R91"/>
    <mergeCell ref="S90:S91"/>
    <mergeCell ref="T90:T91"/>
    <mergeCell ref="U90:U91"/>
    <mergeCell ref="N90:N91"/>
    <mergeCell ref="O90:O91"/>
    <mergeCell ref="P90:P91"/>
    <mergeCell ref="Q90:Q91"/>
    <mergeCell ref="Z90:Z91"/>
    <mergeCell ref="AA90:AA91"/>
    <mergeCell ref="AB90:AB91"/>
    <mergeCell ref="AC90:AC91"/>
    <mergeCell ref="V90:V91"/>
    <mergeCell ref="W90:W91"/>
    <mergeCell ref="X90:X91"/>
    <mergeCell ref="Y90:Y91"/>
    <mergeCell ref="AN90:AN91"/>
    <mergeCell ref="A92:A93"/>
    <mergeCell ref="B92:B93"/>
    <mergeCell ref="C92:C93"/>
    <mergeCell ref="D92:D93"/>
    <mergeCell ref="E92:E93"/>
    <mergeCell ref="F92:F93"/>
    <mergeCell ref="G92:G93"/>
    <mergeCell ref="AH90:AH91"/>
    <mergeCell ref="AI90:AI91"/>
    <mergeCell ref="AL90:AL91"/>
    <mergeCell ref="AM90:AM91"/>
    <mergeCell ref="AJ90:AJ91"/>
    <mergeCell ref="AK90:AK91"/>
    <mergeCell ref="AD90:AD91"/>
    <mergeCell ref="AE90:AE91"/>
    <mergeCell ref="AF90:AF91"/>
    <mergeCell ref="AG90:AG91"/>
    <mergeCell ref="L92:L93"/>
    <mergeCell ref="M92:M93"/>
    <mergeCell ref="N92:N93"/>
    <mergeCell ref="O92:O93"/>
    <mergeCell ref="H92:H93"/>
    <mergeCell ref="I92:I93"/>
    <mergeCell ref="J92:J93"/>
    <mergeCell ref="K92:K93"/>
    <mergeCell ref="T92:T93"/>
    <mergeCell ref="U92:U93"/>
    <mergeCell ref="V92:V93"/>
    <mergeCell ref="W92:W93"/>
    <mergeCell ref="P92:P93"/>
    <mergeCell ref="Q92:Q93"/>
    <mergeCell ref="R92:R93"/>
    <mergeCell ref="S92:S93"/>
    <mergeCell ref="AG92:AG93"/>
    <mergeCell ref="AH92:AH93"/>
    <mergeCell ref="AI92:AI93"/>
    <mergeCell ref="AJ92:AJ93"/>
    <mergeCell ref="AK92:AK93"/>
    <mergeCell ref="X92:X93"/>
    <mergeCell ref="Y92:Y93"/>
    <mergeCell ref="Z92:Z93"/>
    <mergeCell ref="AA92:AA93"/>
    <mergeCell ref="AE92:AE93"/>
    <mergeCell ref="AN92:AN93"/>
    <mergeCell ref="A140:A141"/>
    <mergeCell ref="B140:B141"/>
    <mergeCell ref="C140:C141"/>
    <mergeCell ref="D140:D141"/>
    <mergeCell ref="E140:E141"/>
    <mergeCell ref="AL92:AL93"/>
    <mergeCell ref="AM92:AM93"/>
    <mergeCell ref="AF92:AF93"/>
    <mergeCell ref="AO64:AO69"/>
    <mergeCell ref="AO70:AO75"/>
    <mergeCell ref="F140:F141"/>
    <mergeCell ref="G140:G141"/>
    <mergeCell ref="H140:H141"/>
    <mergeCell ref="I140:I141"/>
    <mergeCell ref="AN140:AN141"/>
    <mergeCell ref="AB92:AB93"/>
    <mergeCell ref="AC92:AC93"/>
    <mergeCell ref="AD92:AD93"/>
    <mergeCell ref="AO8:AO10"/>
    <mergeCell ref="AO18:AO23"/>
    <mergeCell ref="AO32:AO37"/>
    <mergeCell ref="AO38:AO43"/>
    <mergeCell ref="AO44:AO49"/>
    <mergeCell ref="AO58:AO63"/>
    <mergeCell ref="AO12:AO17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M30:AM31"/>
    <mergeCell ref="AN30:AN31"/>
    <mergeCell ref="AO24:AO31"/>
    <mergeCell ref="AG30:AG31"/>
    <mergeCell ref="AH30:AH31"/>
    <mergeCell ref="AI30:AI31"/>
    <mergeCell ref="AJ30:AJ31"/>
    <mergeCell ref="AK30:AK31"/>
    <mergeCell ref="AL30:AL31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AA94:AA95"/>
    <mergeCell ref="AB94:AB95"/>
    <mergeCell ref="AC94:AC95"/>
    <mergeCell ref="AD94:AD95"/>
    <mergeCell ref="AE94:AE95"/>
    <mergeCell ref="AF94:AF95"/>
    <mergeCell ref="AG94:AG95"/>
    <mergeCell ref="AH94:AH95"/>
    <mergeCell ref="AI94:AI95"/>
    <mergeCell ref="AJ94:AJ95"/>
    <mergeCell ref="AK94:AK95"/>
    <mergeCell ref="AL94:AL95"/>
    <mergeCell ref="AM94:AM95"/>
    <mergeCell ref="AN94:AN95"/>
    <mergeCell ref="AO94:AO99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AH96:AH97"/>
    <mergeCell ref="AI96:AI97"/>
    <mergeCell ref="AJ96:AJ97"/>
    <mergeCell ref="AK96:AK97"/>
    <mergeCell ref="AL96:AL97"/>
    <mergeCell ref="AM96:AM97"/>
    <mergeCell ref="AN96:AN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AE100:AE101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AO100:AO105"/>
    <mergeCell ref="AK102:AK103"/>
    <mergeCell ref="AL102:AL103"/>
    <mergeCell ref="AM102:AM103"/>
    <mergeCell ref="AN102:AN103"/>
    <mergeCell ref="AK104:AK105"/>
    <mergeCell ref="AL104:AL10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AI104:AI105"/>
    <mergeCell ref="AJ104:AJ105"/>
    <mergeCell ref="AM104:AM105"/>
    <mergeCell ref="AN104:A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AE106:AE107"/>
    <mergeCell ref="AF106:AF107"/>
    <mergeCell ref="U106:U107"/>
    <mergeCell ref="V106:V107"/>
    <mergeCell ref="W106:W107"/>
    <mergeCell ref="X106:X107"/>
    <mergeCell ref="Y106:Y107"/>
    <mergeCell ref="Z106:Z107"/>
    <mergeCell ref="G108:G109"/>
    <mergeCell ref="H108:H109"/>
    <mergeCell ref="AG106:AG107"/>
    <mergeCell ref="AH106:AH107"/>
    <mergeCell ref="AI106:AI107"/>
    <mergeCell ref="AJ106:AJ107"/>
    <mergeCell ref="AA106:AA107"/>
    <mergeCell ref="AB106:AB107"/>
    <mergeCell ref="AC106:AC107"/>
    <mergeCell ref="AD106:AD107"/>
    <mergeCell ref="A108:A109"/>
    <mergeCell ref="B108:B109"/>
    <mergeCell ref="C108:C109"/>
    <mergeCell ref="D108:D109"/>
    <mergeCell ref="E108:E109"/>
    <mergeCell ref="F108:F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G110:G111"/>
    <mergeCell ref="H110:H111"/>
    <mergeCell ref="AG108:AG109"/>
    <mergeCell ref="AH108:AH109"/>
    <mergeCell ref="AI108:AI109"/>
    <mergeCell ref="AJ108:AJ109"/>
    <mergeCell ref="AA108:AA109"/>
    <mergeCell ref="AB108:AB109"/>
    <mergeCell ref="AC108:AC109"/>
    <mergeCell ref="AD108:AD109"/>
    <mergeCell ref="A110:A111"/>
    <mergeCell ref="B110:B111"/>
    <mergeCell ref="C110:C111"/>
    <mergeCell ref="D110:D111"/>
    <mergeCell ref="E110:E111"/>
    <mergeCell ref="F110:F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AH110:AH111"/>
    <mergeCell ref="AI110:AI111"/>
    <mergeCell ref="X110:X111"/>
    <mergeCell ref="Y110:Y111"/>
    <mergeCell ref="Z110:Z111"/>
    <mergeCell ref="AA110:AA111"/>
    <mergeCell ref="AB110:AB111"/>
    <mergeCell ref="AC110:AC111"/>
    <mergeCell ref="AJ110:AJ111"/>
    <mergeCell ref="AK110:AK111"/>
    <mergeCell ref="AL110:AL111"/>
    <mergeCell ref="AM110:AM111"/>
    <mergeCell ref="AN110:AN111"/>
    <mergeCell ref="D88:D89"/>
    <mergeCell ref="AD110:AD111"/>
    <mergeCell ref="AE110:AE111"/>
    <mergeCell ref="AF110:AF111"/>
    <mergeCell ref="AG110:AG111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AF56:AF57"/>
    <mergeCell ref="AG56:AG57"/>
    <mergeCell ref="R56:R57"/>
    <mergeCell ref="S56:S57"/>
    <mergeCell ref="T56:T57"/>
    <mergeCell ref="U56:U57"/>
    <mergeCell ref="V56:V57"/>
    <mergeCell ref="W56:W57"/>
    <mergeCell ref="Z56:Z57"/>
    <mergeCell ref="AA56:AA57"/>
    <mergeCell ref="AB56:AB57"/>
    <mergeCell ref="AC56:AC57"/>
    <mergeCell ref="AD56:AD57"/>
    <mergeCell ref="AE56:AE57"/>
    <mergeCell ref="X56:X57"/>
    <mergeCell ref="AO136:AO139"/>
    <mergeCell ref="AK56:AK57"/>
    <mergeCell ref="AL56:AL57"/>
    <mergeCell ref="AM56:AM57"/>
    <mergeCell ref="AN56:AN57"/>
    <mergeCell ref="AO50:AO57"/>
    <mergeCell ref="AM108:AM109"/>
    <mergeCell ref="AJ56:AJ57"/>
    <mergeCell ref="Y56:Y57"/>
    <mergeCell ref="AN108:AN109"/>
    <mergeCell ref="AK108:AK109"/>
    <mergeCell ref="AL108:AL109"/>
    <mergeCell ref="AO140:AO141"/>
    <mergeCell ref="AH56:AH57"/>
    <mergeCell ref="AI56:AI57"/>
    <mergeCell ref="AM106:AM107"/>
    <mergeCell ref="AN106:AN107"/>
    <mergeCell ref="AK106:AK107"/>
    <mergeCell ref="AL106:AL107"/>
  </mergeCells>
  <printOptions/>
  <pageMargins left="0.5905511811023623" right="0.15748031496062992" top="0.18" bottom="0.35" header="0.4724409448818898" footer="0.1968503937007874"/>
  <pageSetup fitToHeight="2"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2014-01-24T12:44:01Z</cp:lastPrinted>
  <dcterms:created xsi:type="dcterms:W3CDTF">2011-09-12T11:40:08Z</dcterms:created>
  <dcterms:modified xsi:type="dcterms:W3CDTF">2014-01-24T12:44:07Z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